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/>
  <mc:AlternateContent xmlns:mc="http://schemas.openxmlformats.org/markup-compatibility/2006">
    <mc:Choice Requires="x15">
      <x15ac:absPath xmlns:x15ac="http://schemas.microsoft.com/office/spreadsheetml/2010/11/ac" url="/Users/wangheping/工作/LSS赛事部/比赛规则/2017规则调整/"/>
    </mc:Choice>
  </mc:AlternateContent>
  <bookViews>
    <workbookView xWindow="860" yWindow="460" windowWidth="24740" windowHeight="15540" activeTab="1"/>
  </bookViews>
  <sheets>
    <sheet name="平衡影响值" sheetId="1" r:id="rId1"/>
    <sheet name="R1-珠海" sheetId="2" r:id="rId2"/>
  </sheets>
  <definedNames>
    <definedName name="≤106.5">'R1-珠海'!$N$3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2" l="1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C54" i="2"/>
  <c r="F33" i="2"/>
  <c r="F57" i="2"/>
  <c r="X40" i="2"/>
  <c r="V40" i="2"/>
  <c r="W40" i="2"/>
  <c r="R40" i="2"/>
  <c r="S40" i="2"/>
  <c r="N40" i="2"/>
  <c r="O40" i="2"/>
  <c r="J40" i="2"/>
  <c r="K40" i="2"/>
  <c r="F40" i="2"/>
  <c r="G40" i="2"/>
  <c r="C40" i="2"/>
  <c r="X41" i="2"/>
  <c r="V41" i="2"/>
  <c r="W41" i="2"/>
  <c r="R41" i="2"/>
  <c r="S41" i="2"/>
  <c r="N41" i="2"/>
  <c r="O41" i="2"/>
  <c r="J41" i="2"/>
  <c r="K41" i="2"/>
  <c r="F41" i="2"/>
  <c r="G41" i="2"/>
  <c r="C41" i="2"/>
  <c r="X39" i="2"/>
  <c r="V39" i="2"/>
  <c r="W39" i="2"/>
  <c r="R39" i="2"/>
  <c r="S39" i="2"/>
  <c r="N39" i="2"/>
  <c r="O39" i="2"/>
  <c r="J39" i="2"/>
  <c r="K39" i="2"/>
  <c r="F39" i="2"/>
  <c r="G39" i="2"/>
  <c r="C39" i="2"/>
  <c r="X38" i="2"/>
  <c r="V38" i="2"/>
  <c r="W38" i="2"/>
  <c r="R38" i="2"/>
  <c r="S38" i="2"/>
  <c r="N38" i="2"/>
  <c r="O38" i="2"/>
  <c r="J38" i="2"/>
  <c r="K38" i="2"/>
  <c r="F38" i="2"/>
  <c r="G38" i="2"/>
  <c r="C38" i="2"/>
  <c r="X37" i="2"/>
  <c r="V37" i="2"/>
  <c r="W37" i="2"/>
  <c r="R37" i="2"/>
  <c r="S37" i="2"/>
  <c r="N37" i="2"/>
  <c r="O37" i="2"/>
  <c r="J37" i="2"/>
  <c r="K37" i="2"/>
  <c r="F37" i="2"/>
  <c r="G37" i="2"/>
  <c r="C37" i="2"/>
  <c r="X36" i="2"/>
  <c r="V36" i="2"/>
  <c r="W36" i="2"/>
  <c r="R36" i="2"/>
  <c r="S36" i="2"/>
  <c r="N36" i="2"/>
  <c r="O36" i="2"/>
  <c r="J36" i="2"/>
  <c r="K36" i="2"/>
  <c r="F36" i="2"/>
  <c r="G36" i="2"/>
  <c r="C36" i="2"/>
  <c r="X35" i="2"/>
  <c r="V35" i="2"/>
  <c r="W35" i="2"/>
  <c r="R35" i="2"/>
  <c r="S35" i="2"/>
  <c r="N35" i="2"/>
  <c r="O35" i="2"/>
  <c r="J35" i="2"/>
  <c r="K35" i="2"/>
  <c r="F35" i="2"/>
  <c r="G35" i="2"/>
  <c r="C35" i="2"/>
  <c r="X34" i="2"/>
  <c r="V34" i="2"/>
  <c r="W34" i="2"/>
  <c r="R34" i="2"/>
  <c r="S34" i="2"/>
  <c r="N34" i="2"/>
  <c r="O34" i="2"/>
  <c r="J34" i="2"/>
  <c r="K34" i="2"/>
  <c r="F34" i="2"/>
  <c r="G34" i="2"/>
  <c r="C34" i="2"/>
  <c r="X33" i="2"/>
  <c r="V33" i="2"/>
  <c r="W33" i="2"/>
  <c r="R33" i="2"/>
  <c r="S33" i="2"/>
  <c r="N33" i="2"/>
  <c r="O33" i="2"/>
  <c r="J33" i="2"/>
  <c r="K33" i="2"/>
  <c r="G33" i="2"/>
  <c r="C33" i="2"/>
  <c r="X32" i="2"/>
  <c r="V32" i="2"/>
  <c r="W32" i="2"/>
  <c r="R32" i="2"/>
  <c r="S32" i="2"/>
  <c r="N32" i="2"/>
  <c r="O32" i="2"/>
  <c r="J32" i="2"/>
  <c r="K32" i="2"/>
  <c r="F32" i="2"/>
  <c r="G32" i="2"/>
  <c r="C32" i="2"/>
  <c r="X31" i="2"/>
  <c r="V31" i="2"/>
  <c r="W31" i="2"/>
  <c r="R31" i="2"/>
  <c r="S31" i="2"/>
  <c r="N31" i="2"/>
  <c r="O31" i="2"/>
  <c r="J31" i="2"/>
  <c r="K31" i="2"/>
  <c r="F31" i="2"/>
  <c r="G31" i="2"/>
  <c r="C31" i="2"/>
  <c r="X30" i="2"/>
  <c r="V30" i="2"/>
  <c r="W30" i="2"/>
  <c r="R30" i="2"/>
  <c r="S30" i="2"/>
  <c r="N30" i="2"/>
  <c r="O30" i="2"/>
  <c r="J30" i="2"/>
  <c r="K30" i="2"/>
  <c r="F30" i="2"/>
  <c r="G30" i="2"/>
  <c r="C30" i="2"/>
  <c r="X29" i="2"/>
  <c r="V29" i="2"/>
  <c r="W29" i="2"/>
  <c r="R29" i="2"/>
  <c r="S29" i="2"/>
  <c r="N29" i="2"/>
  <c r="O29" i="2"/>
  <c r="J29" i="2"/>
  <c r="K29" i="2"/>
  <c r="F29" i="2"/>
  <c r="G29" i="2"/>
  <c r="C29" i="2"/>
  <c r="X28" i="2"/>
  <c r="V28" i="2"/>
  <c r="W28" i="2"/>
  <c r="R28" i="2"/>
  <c r="S28" i="2"/>
  <c r="N28" i="2"/>
  <c r="O28" i="2"/>
  <c r="J28" i="2"/>
  <c r="K28" i="2"/>
  <c r="F28" i="2"/>
  <c r="G28" i="2"/>
  <c r="C28" i="2"/>
  <c r="X27" i="2"/>
  <c r="V27" i="2"/>
  <c r="W27" i="2"/>
  <c r="R27" i="2"/>
  <c r="S27" i="2"/>
  <c r="N27" i="2"/>
  <c r="O27" i="2"/>
  <c r="J27" i="2"/>
  <c r="K27" i="2"/>
  <c r="F27" i="2"/>
  <c r="G27" i="2"/>
  <c r="C27" i="2"/>
  <c r="X26" i="2"/>
  <c r="V26" i="2"/>
  <c r="W26" i="2"/>
  <c r="R26" i="2"/>
  <c r="S26" i="2"/>
  <c r="N26" i="2"/>
  <c r="O26" i="2"/>
  <c r="J26" i="2"/>
  <c r="K26" i="2"/>
  <c r="F26" i="2"/>
  <c r="G26" i="2"/>
  <c r="C26" i="2"/>
  <c r="X25" i="2"/>
  <c r="V25" i="2"/>
  <c r="W25" i="2"/>
  <c r="R25" i="2"/>
  <c r="S25" i="2"/>
  <c r="N25" i="2"/>
  <c r="O25" i="2"/>
  <c r="J25" i="2"/>
  <c r="K25" i="2"/>
  <c r="F25" i="2"/>
  <c r="G25" i="2"/>
  <c r="C25" i="2"/>
  <c r="X24" i="2"/>
  <c r="V24" i="2"/>
  <c r="W24" i="2"/>
  <c r="R24" i="2"/>
  <c r="S24" i="2"/>
  <c r="N24" i="2"/>
  <c r="O24" i="2"/>
  <c r="J24" i="2"/>
  <c r="K24" i="2"/>
  <c r="F24" i="2"/>
  <c r="G24" i="2"/>
  <c r="C24" i="2"/>
  <c r="K20" i="2"/>
  <c r="J20" i="2"/>
  <c r="K19" i="2"/>
  <c r="J19" i="2"/>
  <c r="K18" i="2"/>
  <c r="J18" i="2"/>
  <c r="K17" i="2"/>
  <c r="J17" i="2"/>
  <c r="K16" i="2"/>
  <c r="J16" i="2"/>
  <c r="K15" i="2"/>
  <c r="J15" i="2"/>
  <c r="K14" i="2"/>
  <c r="K13" i="2"/>
  <c r="J13" i="2"/>
  <c r="K12" i="2"/>
  <c r="J12" i="2"/>
  <c r="K11" i="2"/>
  <c r="J11" i="2"/>
  <c r="K10" i="2"/>
  <c r="J10" i="2"/>
  <c r="K9" i="2"/>
  <c r="J9" i="2"/>
  <c r="K8" i="2"/>
  <c r="J8" i="2"/>
  <c r="K7" i="2"/>
  <c r="J7" i="2"/>
  <c r="K6" i="2"/>
  <c r="J6" i="2"/>
  <c r="K5" i="2"/>
  <c r="J5" i="2"/>
  <c r="K4" i="2"/>
  <c r="J4" i="2"/>
  <c r="K3" i="2"/>
  <c r="J3" i="2"/>
  <c r="L4" i="1"/>
  <c r="K18" i="1"/>
  <c r="L18" i="1"/>
  <c r="M18" i="1"/>
  <c r="Q18" i="1"/>
  <c r="L14" i="1"/>
  <c r="M14" i="1"/>
  <c r="L11" i="1"/>
  <c r="M11" i="1"/>
  <c r="Q14" i="1"/>
  <c r="L13" i="1"/>
  <c r="M13" i="1"/>
  <c r="Q13" i="1"/>
  <c r="L12" i="1"/>
  <c r="M12" i="1"/>
  <c r="Q12" i="1"/>
  <c r="Q11" i="1"/>
  <c r="N18" i="1"/>
  <c r="K17" i="1"/>
  <c r="K16" i="1"/>
  <c r="L6" i="1"/>
  <c r="M6" i="1"/>
  <c r="Q6" i="1"/>
  <c r="L7" i="1"/>
  <c r="M7" i="1"/>
  <c r="Q7" i="1"/>
  <c r="L8" i="1"/>
  <c r="M8" i="1"/>
  <c r="Q8" i="1"/>
  <c r="L9" i="1"/>
  <c r="M9" i="1"/>
  <c r="Q9" i="1"/>
  <c r="L10" i="1"/>
  <c r="M10" i="1"/>
  <c r="Q10" i="1"/>
  <c r="L15" i="1"/>
  <c r="M15" i="1"/>
  <c r="Q15" i="1"/>
  <c r="L16" i="1"/>
  <c r="M16" i="1"/>
  <c r="Q16" i="1"/>
  <c r="L17" i="1"/>
  <c r="M17" i="1"/>
  <c r="Q17" i="1"/>
  <c r="N17" i="1"/>
  <c r="N16" i="1"/>
  <c r="N15" i="1"/>
  <c r="N14" i="1"/>
  <c r="N13" i="1"/>
  <c r="N12" i="1"/>
  <c r="N11" i="1"/>
  <c r="N10" i="1"/>
  <c r="AB9" i="1"/>
  <c r="N9" i="1"/>
  <c r="AB8" i="1"/>
  <c r="N8" i="1"/>
  <c r="AB7" i="1"/>
  <c r="N7" i="1"/>
  <c r="AE6" i="1"/>
  <c r="AC6" i="1"/>
  <c r="AB6" i="1"/>
  <c r="N6" i="1"/>
  <c r="AE5" i="1"/>
  <c r="AC5" i="1"/>
  <c r="AB5" i="1"/>
  <c r="L5" i="1"/>
  <c r="M5" i="1"/>
  <c r="Q5" i="1"/>
  <c r="N5" i="1"/>
  <c r="AE4" i="1"/>
  <c r="AC4" i="1"/>
  <c r="AB4" i="1"/>
  <c r="M4" i="1"/>
  <c r="Q4" i="1"/>
  <c r="N4" i="1"/>
</calcChain>
</file>

<file path=xl/sharedStrings.xml><?xml version="1.0" encoding="utf-8"?>
<sst xmlns="http://schemas.openxmlformats.org/spreadsheetml/2006/main" count="178" uniqueCount="119">
  <si>
    <t>Simulation Results Standard Circuit 2.0T</t>
  </si>
  <si>
    <t xml:space="preserve">1 Second </t>
  </si>
  <si>
    <t>Run#</t>
  </si>
  <si>
    <t>Name</t>
  </si>
  <si>
    <t>Ride Height</t>
  </si>
  <si>
    <t>weight</t>
  </si>
  <si>
    <t>Boost</t>
  </si>
  <si>
    <t>Vmax</t>
  </si>
  <si>
    <t>Vmin</t>
  </si>
  <si>
    <t>Corner low speed</t>
  </si>
  <si>
    <t>Corner high speed</t>
  </si>
  <si>
    <t>Laptime</t>
  </si>
  <si>
    <t>Normalised 110s</t>
  </si>
  <si>
    <t>Delta time</t>
  </si>
  <si>
    <t>Delta</t>
  </si>
  <si>
    <t>Per 5 kg</t>
  </si>
  <si>
    <t>Baseline</t>
  </si>
  <si>
    <t>max</t>
  </si>
  <si>
    <t>10kg</t>
  </si>
  <si>
    <t>15kg</t>
  </si>
  <si>
    <t>Success ballast 20Kg</t>
  </si>
  <si>
    <t>25kg</t>
  </si>
  <si>
    <t>30kg</t>
  </si>
  <si>
    <t>Success ballast 40Kg</t>
  </si>
  <si>
    <t>55kg</t>
  </si>
  <si>
    <t>45kg</t>
  </si>
  <si>
    <t>Success ballast 60Kg</t>
  </si>
  <si>
    <t>Success ballast 80Kg</t>
  </si>
  <si>
    <t>Success ballast 100Kg</t>
  </si>
  <si>
    <t>Success ballast 120Kg</t>
  </si>
  <si>
    <t>Ride height -10</t>
  </si>
  <si>
    <t>Ride Height +10</t>
  </si>
  <si>
    <t>Ride Height +20</t>
  </si>
  <si>
    <t>-0.5mm</t>
    <phoneticPr fontId="1" type="noConversion"/>
  </si>
  <si>
    <t>-1mm</t>
    <phoneticPr fontId="1" type="noConversion"/>
  </si>
  <si>
    <t>Restrictor -0.5mm</t>
    <phoneticPr fontId="1" type="noConversion"/>
  </si>
  <si>
    <t>Restrictor -1mm</t>
    <phoneticPr fontId="1" type="noConversion"/>
  </si>
  <si>
    <t>Restrictor -1.5mm</t>
    <phoneticPr fontId="1" type="noConversion"/>
  </si>
  <si>
    <t>-1.5mm</t>
    <phoneticPr fontId="1" type="noConversion"/>
  </si>
  <si>
    <r>
      <rPr>
        <sz val="11"/>
        <rFont val="微软雅黑"/>
        <charset val="134"/>
      </rPr>
      <t>全新福特福克斯</t>
    </r>
  </si>
  <si>
    <t>第一分站（珠海）车型表现力情况</t>
    <rPh sb="1" eb="2">
      <t>yi</t>
    </rPh>
    <rPh sb="5" eb="6">
      <t>zhu'hai</t>
    </rPh>
    <phoneticPr fontId="1" type="noConversion"/>
  </si>
  <si>
    <t>王睿</t>
    <rPh sb="0" eb="1">
      <t>wang'rui</t>
    </rPh>
    <phoneticPr fontId="1" type="noConversion"/>
  </si>
  <si>
    <t>曹宏炜/全新福特福克斯</t>
    <rPh sb="0" eb="1">
      <t>cao'hong'wei</t>
    </rPh>
    <rPh sb="4" eb="5">
      <t>quan'xin</t>
    </rPh>
    <rPh sb="6" eb="7">
      <t>fu't</t>
    </rPh>
    <rPh sb="8" eb="9">
      <t>fu'ke'si</t>
    </rPh>
    <phoneticPr fontId="1" type="noConversion"/>
  </si>
  <si>
    <t>甄卓伟/全新福特福克斯</t>
    <rPh sb="0" eb="1">
      <t>zhen'zhuo'wei</t>
    </rPh>
    <rPh sb="4" eb="5">
      <t>quan'xin</t>
    </rPh>
    <rPh sb="6" eb="7">
      <t>fu't</t>
    </rPh>
    <rPh sb="8" eb="9">
      <t>fu'ke'si</t>
    </rPh>
    <phoneticPr fontId="1" type="noConversion"/>
  </si>
  <si>
    <t>何晓乐/全新福特福克斯</t>
    <rPh sb="0" eb="1">
      <t>he'xiao'le</t>
    </rPh>
    <rPh sb="4" eb="5">
      <t>quan'xin</t>
    </rPh>
    <rPh sb="6" eb="7">
      <t>fu't</t>
    </rPh>
    <rPh sb="8" eb="9">
      <t>fu'ke'si</t>
    </rPh>
    <phoneticPr fontId="1" type="noConversion"/>
  </si>
  <si>
    <t>D. Lloyd/全新福特福克斯</t>
    <rPh sb="9" eb="10">
      <t>quan'xin</t>
    </rPh>
    <rPh sb="11" eb="12">
      <t>fu't</t>
    </rPh>
    <rPh sb="13" eb="14">
      <t>fu'ke'si</t>
    </rPh>
    <phoneticPr fontId="1" type="noConversion"/>
  </si>
  <si>
    <t>郑安迪/K3</t>
    <rPh sb="0" eb="1">
      <t>zheng'an'di</t>
    </rPh>
    <phoneticPr fontId="1" type="noConversion"/>
  </si>
  <si>
    <t>谢欣哲/K3</t>
    <rPh sb="0" eb="1">
      <t>xie'xin'zhe</t>
    </rPh>
    <phoneticPr fontId="1" type="noConversion"/>
  </si>
  <si>
    <t>张志强/K3</t>
    <rPh sb="0" eb="1">
      <t>zhang'zhi'qiang</t>
    </rPh>
    <phoneticPr fontId="1" type="noConversion"/>
  </si>
  <si>
    <t>詹家图/K3</t>
    <rPh sb="0" eb="1">
      <t>zhan'jia'tu</t>
    </rPh>
    <phoneticPr fontId="1" type="noConversion"/>
  </si>
  <si>
    <t>张臻东/凌度GTS</t>
    <rPh sb="0" eb="1">
      <t>zhang'zhen'dong</t>
    </rPh>
    <rPh sb="4" eb="5">
      <t>ling'du</t>
    </rPh>
    <phoneticPr fontId="1" type="noConversion"/>
  </si>
  <si>
    <t>王睿/凌度GTS</t>
    <rPh sb="0" eb="1">
      <t>wang'rui</t>
    </rPh>
    <rPh sb="3" eb="4">
      <t>ling'du</t>
    </rPh>
    <phoneticPr fontId="1" type="noConversion"/>
  </si>
  <si>
    <t>江腾一/凌度GTS</t>
    <rPh sb="0" eb="1">
      <t>jiang'teng'yi</t>
    </rPh>
    <rPh sb="4" eb="5">
      <t>ling'du</t>
    </rPh>
    <phoneticPr fontId="1" type="noConversion"/>
  </si>
  <si>
    <t>艾明达/凌度GTS</t>
    <rPh sb="0" eb="1">
      <t>ai'ming'da</t>
    </rPh>
    <rPh sb="4" eb="5">
      <t>ling'du</t>
    </rPh>
    <phoneticPr fontId="1" type="noConversion"/>
  </si>
  <si>
    <t>朱戴维</t>
    <rPh sb="0" eb="1">
      <t>zhu'dai'wei</t>
    </rPh>
    <phoneticPr fontId="1" type="noConversion"/>
  </si>
  <si>
    <t>朱戴维/绅宝CC</t>
    <rPh sb="0" eb="1">
      <t>zhu'dai'wei</t>
    </rPh>
    <rPh sb="4" eb="5">
      <t>shen'bao</t>
    </rPh>
    <phoneticPr fontId="1" type="noConversion"/>
  </si>
  <si>
    <t>朱胡安/绅宝CC</t>
    <rPh sb="0" eb="1">
      <t>zhu'hu'an</t>
    </rPh>
    <rPh sb="4" eb="5">
      <t>shen'bao</t>
    </rPh>
    <phoneticPr fontId="1" type="noConversion"/>
  </si>
  <si>
    <t>欧阳若曦/绅宝CC</t>
    <rPh sb="0" eb="1">
      <t>ou'yang'ruo'xi</t>
    </rPh>
    <rPh sb="5" eb="6">
      <t>shen'bao</t>
    </rPh>
    <phoneticPr fontId="1" type="noConversion"/>
  </si>
  <si>
    <t>L.Tomas</t>
    <phoneticPr fontId="1" type="noConversion"/>
  </si>
  <si>
    <t>K3</t>
    <phoneticPr fontId="1" type="noConversion"/>
  </si>
  <si>
    <t>凌度GTS</t>
    <rPh sb="0" eb="1">
      <t>ling'du</t>
    </rPh>
    <phoneticPr fontId="1" type="noConversion"/>
  </si>
  <si>
    <t>绅宝CC</t>
    <rPh sb="0" eb="1">
      <t>shen'bao</t>
    </rPh>
    <phoneticPr fontId="1" type="noConversion"/>
  </si>
  <si>
    <t>陈旭/海马M6</t>
    <rPh sb="0" eb="1">
      <t>chen'xu</t>
    </rPh>
    <rPh sb="3" eb="4">
      <t>hai'ma</t>
    </rPh>
    <phoneticPr fontId="1" type="noConversion"/>
  </si>
  <si>
    <t>何子贤/海马M6</t>
    <rPh sb="0" eb="1">
      <t>he'zi'xian</t>
    </rPh>
    <rPh sb="4" eb="5">
      <t>hai'ma</t>
    </rPh>
    <phoneticPr fontId="1" type="noConversion"/>
  </si>
  <si>
    <t>L.Tomas/海马M6</t>
    <rPh sb="8" eb="9">
      <t>hai'ma</t>
    </rPh>
    <phoneticPr fontId="1" type="noConversion"/>
  </si>
  <si>
    <t>曹宏炜</t>
    <rPh sb="0" eb="1">
      <t>cao'hong'wei</t>
    </rPh>
    <phoneticPr fontId="1" type="noConversion"/>
  </si>
  <si>
    <t>甄卓伟</t>
    <rPh sb="0" eb="1">
      <t>zhen'zhuo'wei</t>
    </rPh>
    <phoneticPr fontId="1" type="noConversion"/>
  </si>
  <si>
    <t>何晓乐</t>
    <rPh sb="0" eb="1">
      <t>he'xiao'l</t>
    </rPh>
    <phoneticPr fontId="1" type="noConversion"/>
  </si>
  <si>
    <t>D.Lloyd</t>
    <phoneticPr fontId="1" type="noConversion"/>
  </si>
  <si>
    <t>郑安迪</t>
    <rPh sb="0" eb="1">
      <t>zheng'an'di</t>
    </rPh>
    <phoneticPr fontId="1" type="noConversion"/>
  </si>
  <si>
    <t>谢欣哲</t>
    <rPh sb="0" eb="1">
      <t>xie'xin'zhe</t>
    </rPh>
    <phoneticPr fontId="1" type="noConversion"/>
  </si>
  <si>
    <t>张志强</t>
    <rPh sb="0" eb="1">
      <t>zhang'zhi'q</t>
    </rPh>
    <phoneticPr fontId="1" type="noConversion"/>
  </si>
  <si>
    <t>詹家图</t>
    <rPh sb="0" eb="1">
      <t>zhan'jia'tu</t>
    </rPh>
    <phoneticPr fontId="1" type="noConversion"/>
  </si>
  <si>
    <t>张臻东</t>
    <rPh sb="0" eb="1">
      <t>zhang'zhen'dong</t>
    </rPh>
    <phoneticPr fontId="1" type="noConversion"/>
  </si>
  <si>
    <t>江腾一</t>
    <rPh sb="0" eb="1">
      <t>jiang'teng'yi</t>
    </rPh>
    <phoneticPr fontId="1" type="noConversion"/>
  </si>
  <si>
    <t>艾明达</t>
    <rPh sb="0" eb="1">
      <t>ai'ming'da</t>
    </rPh>
    <phoneticPr fontId="1" type="noConversion"/>
  </si>
  <si>
    <t>朱胡安</t>
    <rPh sb="0" eb="1">
      <t>zhu'hu'an</t>
    </rPh>
    <phoneticPr fontId="1" type="noConversion"/>
  </si>
  <si>
    <t>欧阳若曦</t>
    <rPh sb="0" eb="1">
      <t>ou'yang'ruo'xi</t>
    </rPh>
    <phoneticPr fontId="1" type="noConversion"/>
  </si>
  <si>
    <r>
      <rPr>
        <sz val="11"/>
        <rFont val="微软雅黑"/>
        <charset val="134"/>
      </rPr>
      <t>车号</t>
    </r>
  </si>
  <si>
    <r>
      <rPr>
        <sz val="11"/>
        <rFont val="微软雅黑"/>
        <charset val="134"/>
      </rPr>
      <t>车型</t>
    </r>
  </si>
  <si>
    <r>
      <rPr>
        <sz val="11"/>
        <rFont val="微软雅黑"/>
        <charset val="134"/>
      </rPr>
      <t>车手</t>
    </r>
  </si>
  <si>
    <r>
      <rPr>
        <sz val="11"/>
        <rFont val="微软雅黑"/>
        <charset val="134"/>
      </rPr>
      <t>车型标准圈时</t>
    </r>
  </si>
  <si>
    <r>
      <rPr>
        <sz val="11"/>
        <rFont val="微软雅黑"/>
        <charset val="134"/>
      </rPr>
      <t>厂商和俱乐部杯加重</t>
    </r>
  </si>
  <si>
    <r>
      <rPr>
        <sz val="11"/>
        <rFont val="微软雅黑"/>
        <charset val="134"/>
      </rPr>
      <t>加重后圈时</t>
    </r>
  </si>
  <si>
    <r>
      <rPr>
        <sz val="11"/>
        <rFont val="微软雅黑"/>
        <charset val="134"/>
      </rPr>
      <t>全场平均圈时</t>
    </r>
  </si>
  <si>
    <r>
      <rPr>
        <sz val="11"/>
        <rFont val="微软雅黑"/>
        <charset val="134"/>
      </rPr>
      <t>触发平衡圈时</t>
    </r>
  </si>
  <si>
    <r>
      <rPr>
        <sz val="11"/>
        <rFont val="微软雅黑"/>
        <charset val="134"/>
      </rPr>
      <t>平衡手段</t>
    </r>
  </si>
  <si>
    <r>
      <rPr>
        <sz val="11"/>
        <rFont val="微软雅黑"/>
        <charset val="134"/>
      </rPr>
      <t>平衡后圈时</t>
    </r>
  </si>
  <si>
    <r>
      <rPr>
        <sz val="11"/>
        <rFont val="微软雅黑"/>
        <charset val="134"/>
      </rPr>
      <t>备注</t>
    </r>
  </si>
  <si>
    <r>
      <rPr>
        <sz val="11"/>
        <rFont val="微软雅黑"/>
        <charset val="134"/>
      </rPr>
      <t>海马</t>
    </r>
    <r>
      <rPr>
        <sz val="11"/>
        <rFont val="Helvetica"/>
        <family val="2"/>
      </rPr>
      <t>M6</t>
    </r>
    <phoneticPr fontId="1" type="noConversion"/>
  </si>
  <si>
    <r>
      <rPr>
        <sz val="11"/>
        <rFont val="微软雅黑"/>
        <charset val="134"/>
      </rPr>
      <t>陈旭</t>
    </r>
  </si>
  <si>
    <r>
      <rPr>
        <sz val="11"/>
        <rFont val="微软雅黑"/>
        <charset val="134"/>
      </rPr>
      <t>海马</t>
    </r>
    <r>
      <rPr>
        <sz val="11"/>
        <rFont val="Helvetica"/>
        <family val="2"/>
      </rPr>
      <t>M6</t>
    </r>
  </si>
  <si>
    <r>
      <rPr>
        <sz val="11"/>
        <rFont val="微软雅黑"/>
        <charset val="134"/>
      </rPr>
      <t>何子贤</t>
    </r>
  </si>
  <si>
    <r>
      <rPr>
        <sz val="11"/>
        <rFont val="微软雅黑"/>
        <charset val="134"/>
      </rPr>
      <t>车手</t>
    </r>
    <r>
      <rPr>
        <sz val="11"/>
        <rFont val="Helvetica"/>
        <family val="2"/>
      </rPr>
      <t>/</t>
    </r>
    <r>
      <rPr>
        <sz val="11"/>
        <rFont val="微软雅黑"/>
        <charset val="134"/>
      </rPr>
      <t>车型</t>
    </r>
  </si>
  <si>
    <r>
      <rPr>
        <sz val="11"/>
        <rFont val="微软雅黑"/>
        <charset val="134"/>
      </rPr>
      <t>标准圈速</t>
    </r>
  </si>
  <si>
    <r>
      <rPr>
        <sz val="11"/>
        <rFont val="微软雅黑"/>
        <charset val="134"/>
      </rPr>
      <t>排位赛</t>
    </r>
  </si>
  <si>
    <r>
      <rPr>
        <sz val="11"/>
        <rFont val="微软雅黑"/>
        <charset val="134"/>
      </rPr>
      <t>计算值</t>
    </r>
  </si>
  <si>
    <r>
      <rPr>
        <sz val="11"/>
        <rFont val="微软雅黑"/>
        <charset val="134"/>
      </rPr>
      <t>决赛</t>
    </r>
    <r>
      <rPr>
        <sz val="11"/>
        <rFont val="Helvetica"/>
        <family val="2"/>
      </rPr>
      <t>1</t>
    </r>
    <r>
      <rPr>
        <sz val="11"/>
        <rFont val="微软雅黑"/>
        <charset val="134"/>
      </rPr>
      <t>最快</t>
    </r>
  </si>
  <si>
    <r>
      <rPr>
        <sz val="11"/>
        <rFont val="微软雅黑"/>
        <charset val="134"/>
      </rPr>
      <t>决赛</t>
    </r>
    <r>
      <rPr>
        <sz val="11"/>
        <rFont val="Helvetica"/>
        <family val="2"/>
      </rPr>
      <t>1</t>
    </r>
    <r>
      <rPr>
        <sz val="11"/>
        <rFont val="微软雅黑"/>
        <charset val="134"/>
      </rPr>
      <t>次快</t>
    </r>
  </si>
  <si>
    <r>
      <rPr>
        <sz val="11"/>
        <rFont val="微软雅黑"/>
        <charset val="134"/>
      </rPr>
      <t>决赛</t>
    </r>
    <r>
      <rPr>
        <sz val="11"/>
        <rFont val="Helvetica"/>
        <family val="2"/>
      </rPr>
      <t>2</t>
    </r>
    <r>
      <rPr>
        <sz val="11"/>
        <rFont val="微软雅黑"/>
        <charset val="134"/>
      </rPr>
      <t>最快</t>
    </r>
  </si>
  <si>
    <r>
      <rPr>
        <sz val="11"/>
        <rFont val="微软雅黑"/>
        <charset val="134"/>
      </rPr>
      <t>决赛</t>
    </r>
    <r>
      <rPr>
        <sz val="11"/>
        <rFont val="Helvetica"/>
        <family val="2"/>
      </rPr>
      <t>2</t>
    </r>
    <r>
      <rPr>
        <sz val="11"/>
        <rFont val="微软雅黑"/>
        <charset val="134"/>
      </rPr>
      <t>次快</t>
    </r>
  </si>
  <si>
    <r>
      <rPr>
        <sz val="11"/>
        <rFont val="微软雅黑"/>
        <charset val="134"/>
      </rPr>
      <t>第一名</t>
    </r>
  </si>
  <si>
    <r>
      <rPr>
        <sz val="11"/>
        <rFont val="微软雅黑"/>
        <charset val="134"/>
      </rPr>
      <t>第二名</t>
    </r>
  </si>
  <si>
    <r>
      <rPr>
        <sz val="11"/>
        <rFont val="微软雅黑"/>
        <charset val="134"/>
      </rPr>
      <t>第三名</t>
    </r>
  </si>
  <si>
    <r>
      <rPr>
        <sz val="11"/>
        <rFont val="微软雅黑"/>
        <charset val="134"/>
      </rPr>
      <t>第四名</t>
    </r>
  </si>
  <si>
    <r>
      <rPr>
        <sz val="11"/>
        <rFont val="微软雅黑"/>
        <charset val="134"/>
      </rPr>
      <t>第五名</t>
    </r>
    <phoneticPr fontId="1" type="noConversion"/>
  </si>
  <si>
    <r>
      <rPr>
        <sz val="11"/>
        <rFont val="微软雅黑"/>
        <charset val="134"/>
      </rPr>
      <t>第六名</t>
    </r>
    <phoneticPr fontId="1" type="noConversion"/>
  </si>
  <si>
    <r>
      <rPr>
        <sz val="11"/>
        <rFont val="微软雅黑"/>
        <charset val="134"/>
      </rPr>
      <t>第七名</t>
    </r>
  </si>
  <si>
    <r>
      <rPr>
        <sz val="11"/>
        <rFont val="微软雅黑"/>
        <charset val="134"/>
      </rPr>
      <t>第八名</t>
    </r>
  </si>
  <si>
    <r>
      <rPr>
        <sz val="11"/>
        <rFont val="微软雅黑"/>
        <charset val="134"/>
      </rPr>
      <t>第九名</t>
    </r>
  </si>
  <si>
    <r>
      <rPr>
        <sz val="11"/>
        <rFont val="微软雅黑"/>
        <charset val="134"/>
      </rPr>
      <t>第十名</t>
    </r>
  </si>
  <si>
    <r>
      <rPr>
        <sz val="11"/>
        <rFont val="微软雅黑"/>
        <charset val="134"/>
      </rPr>
      <t>全场平均圈速</t>
    </r>
  </si>
  <si>
    <r>
      <rPr>
        <sz val="11"/>
        <rFont val="微软雅黑"/>
        <charset val="134"/>
      </rPr>
      <t>全场最快圈速</t>
    </r>
  </si>
  <si>
    <r>
      <rPr>
        <sz val="11"/>
        <rFont val="微软雅黑"/>
        <charset val="134"/>
      </rPr>
      <t>比值</t>
    </r>
  </si>
  <si>
    <t>第一分站（珠海）车型表现力计算方式</t>
    <rPh sb="1" eb="2">
      <t>yi</t>
    </rPh>
    <rPh sb="5" eb="6">
      <t>zhu'hai</t>
    </rPh>
    <phoneticPr fontId="1" type="noConversion"/>
  </si>
  <si>
    <t>第一分站（珠海）全场平均圈时计算</t>
    <rPh sb="1" eb="2">
      <t>yi</t>
    </rPh>
    <rPh sb="5" eb="6">
      <t>zhu'hai</t>
    </rPh>
    <phoneticPr fontId="1" type="noConversion"/>
  </si>
  <si>
    <t>第二回合未做出有效成绩，取同队最快</t>
    <rPh sb="0" eb="1">
      <t>di'er'hui'he</t>
    </rPh>
    <rPh sb="4" eb="5">
      <t>wei</t>
    </rPh>
    <rPh sb="5" eb="6">
      <t>zuo'chu</t>
    </rPh>
    <rPh sb="7" eb="8">
      <t>you'xiao'cheng'ji</t>
    </rPh>
    <rPh sb="12" eb="13">
      <t>qu</t>
    </rPh>
    <rPh sb="13" eb="14">
      <t>tong'dui</t>
    </rPh>
    <rPh sb="15" eb="16">
      <t>zui'kuai</t>
    </rPh>
    <phoneticPr fontId="1" type="noConversion"/>
  </si>
  <si>
    <t>≤106.1</t>
  </si>
  <si>
    <t>≤106.1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</si>
</sst>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mm:ss\."/>
    <numFmt numFmtId="177" formatCode="0.00&quot;s&quot;"/>
    <numFmt numFmtId="178" formatCode="0.000"/>
    <numFmt numFmtId="179" formatCode="mm:ss.00"/>
    <numFmt numFmtId="180" formatCode="0.0_ "/>
    <numFmt numFmtId="181" formatCode="0.000_ "/>
    <numFmt numFmtId="182" formatCode="0.0"/>
    <numFmt numFmtId="183" formatCode="0.000_);[Red]\(0.000\)"/>
    <numFmt numFmtId="184" formatCode="0.0_);[Red]\(0.0\)"/>
    <numFmt numFmtId="185" formatCode="0.000000000_);[Red]\(0.000000000\)"/>
  </numFmts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6"/>
      <scheme val="minor"/>
    </font>
    <font>
      <sz val="11"/>
      <name val="Helvetica"/>
      <family val="2"/>
    </font>
    <font>
      <sz val="11"/>
      <name val="微软雅黑"/>
      <charset val="134"/>
    </font>
    <font>
      <sz val="11"/>
      <color rgb="FFFF0000"/>
      <name val="Helvetica"/>
      <family val="2"/>
    </font>
    <font>
      <sz val="11"/>
      <color rgb="FFFF0000"/>
      <name val="微软雅黑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5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left"/>
    </xf>
    <xf numFmtId="0" fontId="0" fillId="3" borderId="6" xfId="0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176" fontId="0" fillId="2" borderId="4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77" fontId="0" fillId="3" borderId="6" xfId="0" applyNumberFormat="1" applyFill="1" applyBorder="1" applyAlignment="1">
      <alignment horizontal="center"/>
    </xf>
    <xf numFmtId="10" fontId="0" fillId="3" borderId="11" xfId="0" applyNumberFormat="1" applyFill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0" fillId="0" borderId="0" xfId="0" applyNumberFormat="1"/>
    <xf numFmtId="178" fontId="0" fillId="0" borderId="0" xfId="0" applyNumberFormat="1"/>
    <xf numFmtId="0" fontId="0" fillId="0" borderId="6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179" fontId="0" fillId="3" borderId="6" xfId="0" applyNumberFormat="1" applyFill="1" applyBorder="1" applyAlignment="1">
      <alignment horizontal="center"/>
    </xf>
    <xf numFmtId="179" fontId="0" fillId="0" borderId="6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4" xfId="0" quotePrefix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9" fontId="0" fillId="0" borderId="14" xfId="0" applyNumberFormat="1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quotePrefix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0" fillId="4" borderId="0" xfId="0" applyNumberFormat="1" applyFill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181" fontId="2" fillId="0" borderId="20" xfId="0" applyNumberFormat="1" applyFont="1" applyFill="1" applyBorder="1" applyAlignment="1">
      <alignment horizontal="center" vertical="center"/>
    </xf>
    <xf numFmtId="183" fontId="2" fillId="0" borderId="20" xfId="0" applyNumberFormat="1" applyFont="1" applyFill="1" applyBorder="1" applyAlignment="1">
      <alignment horizontal="center" vertical="center"/>
    </xf>
    <xf numFmtId="184" fontId="2" fillId="4" borderId="20" xfId="0" applyNumberFormat="1" applyFont="1" applyFill="1" applyBorder="1" applyAlignment="1">
      <alignment horizontal="center" vertical="center"/>
    </xf>
    <xf numFmtId="183" fontId="2" fillId="5" borderId="20" xfId="0" applyNumberFormat="1" applyFont="1" applyFill="1" applyBorder="1" applyAlignment="1">
      <alignment horizontal="center" vertical="center"/>
    </xf>
    <xf numFmtId="181" fontId="2" fillId="5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80" fontId="2" fillId="4" borderId="20" xfId="0" applyNumberFormat="1" applyFont="1" applyFill="1" applyBorder="1" applyAlignment="1">
      <alignment horizontal="center" vertical="center"/>
    </xf>
    <xf numFmtId="183" fontId="2" fillId="0" borderId="20" xfId="0" applyNumberFormat="1" applyFont="1" applyBorder="1" applyAlignment="1">
      <alignment horizontal="center" vertical="center"/>
    </xf>
    <xf numFmtId="183" fontId="4" fillId="5" borderId="20" xfId="0" applyNumberFormat="1" applyFont="1" applyFill="1" applyBorder="1" applyAlignment="1">
      <alignment horizontal="center" vertical="center"/>
    </xf>
    <xf numFmtId="181" fontId="4" fillId="0" borderId="20" xfId="0" applyNumberFormat="1" applyFont="1" applyFill="1" applyBorder="1" applyAlignment="1">
      <alignment horizontal="center" vertical="center"/>
    </xf>
    <xf numFmtId="184" fontId="4" fillId="4" borderId="20" xfId="0" applyNumberFormat="1" applyFont="1" applyFill="1" applyBorder="1" applyAlignment="1">
      <alignment horizontal="center" vertical="center"/>
    </xf>
    <xf numFmtId="183" fontId="4" fillId="0" borderId="2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81" fontId="2" fillId="0" borderId="26" xfId="0" applyNumberFormat="1" applyFont="1" applyFill="1" applyBorder="1" applyAlignment="1">
      <alignment horizontal="center" vertical="center"/>
    </xf>
    <xf numFmtId="183" fontId="2" fillId="0" borderId="26" xfId="0" applyNumberFormat="1" applyFont="1" applyFill="1" applyBorder="1" applyAlignment="1">
      <alignment horizontal="center" vertical="center"/>
    </xf>
    <xf numFmtId="181" fontId="2" fillId="5" borderId="26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/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/>
    </xf>
    <xf numFmtId="181" fontId="2" fillId="0" borderId="20" xfId="0" applyNumberFormat="1" applyFont="1" applyBorder="1" applyAlignment="1">
      <alignment horizontal="center" vertical="center"/>
    </xf>
    <xf numFmtId="182" fontId="2" fillId="0" borderId="20" xfId="0" applyNumberFormat="1" applyFont="1" applyBorder="1" applyAlignment="1">
      <alignment horizontal="center" vertical="center"/>
    </xf>
    <xf numFmtId="180" fontId="2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80" fontId="2" fillId="0" borderId="26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182" fontId="2" fillId="0" borderId="26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4" borderId="20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20" xfId="0" applyFont="1" applyFill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85" fontId="2" fillId="5" borderId="20" xfId="0" applyNumberFormat="1" applyFont="1" applyFill="1" applyBorder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1" fontId="2" fillId="0" borderId="0" xfId="0" applyNumberFormat="1" applyFont="1" applyBorder="1" applyAlignment="1">
      <alignment vertical="center" wrapText="1" shrinkToFit="1"/>
    </xf>
    <xf numFmtId="0" fontId="3" fillId="0" borderId="26" xfId="0" applyFont="1" applyFill="1" applyBorder="1" applyAlignment="1">
      <alignment horizontal="center" vertical="center"/>
    </xf>
    <xf numFmtId="180" fontId="2" fillId="4" borderId="26" xfId="0" applyNumberFormat="1" applyFont="1" applyFill="1" applyBorder="1" applyAlignment="1">
      <alignment horizontal="center" vertical="center"/>
    </xf>
    <xf numFmtId="183" fontId="2" fillId="0" borderId="26" xfId="0" applyNumberFormat="1" applyFont="1" applyBorder="1" applyAlignment="1">
      <alignment horizontal="center" vertical="center"/>
    </xf>
    <xf numFmtId="184" fontId="2" fillId="4" borderId="26" xfId="0" applyNumberFormat="1" applyFont="1" applyFill="1" applyBorder="1" applyAlignment="1">
      <alignment horizontal="center" vertical="center"/>
    </xf>
    <xf numFmtId="183" fontId="2" fillId="5" borderId="26" xfId="0" applyNumberFormat="1" applyFont="1" applyFill="1" applyBorder="1" applyAlignment="1">
      <alignment horizontal="center" vertical="center"/>
    </xf>
    <xf numFmtId="185" fontId="2" fillId="5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180" fontId="2" fillId="0" borderId="21" xfId="0" applyNumberFormat="1" applyFont="1" applyFill="1" applyBorder="1" applyAlignment="1">
      <alignment horizontal="center" vertical="center"/>
    </xf>
    <xf numFmtId="0" fontId="2" fillId="0" borderId="25" xfId="0" applyFont="1" applyBorder="1"/>
    <xf numFmtId="180" fontId="2" fillId="0" borderId="27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Simulation Results</a:t>
            </a:r>
            <a:r>
              <a:rPr lang="en-GB" baseline="0"/>
              <a:t> Standard Cirecuit 2.0T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Marker"/>
        <c:varyColors val="0"/>
        <c:ser>
          <c:idx val="12"/>
          <c:order val="0"/>
          <c:tx>
            <c:v>Ballast</c:v>
          </c:tx>
          <c:spPr>
            <a:ln w="19050" cap="rnd" cmpd="sng" algn="ctr">
              <a:solidFill>
                <a:schemeClr val="accent1">
                  <a:lumMod val="80000"/>
                  <a:lumOff val="2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平衡影响值!$P$4:$P$10</c:f>
              <c:numCache>
                <c:formatCode>General</c:formatCode>
                <c:ptCount val="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</c:numCache>
            </c:numRef>
          </c:xVal>
          <c:yVal>
            <c:numRef>
              <c:f>平衡影响值!$Q$4:$Q$10</c:f>
              <c:numCache>
                <c:formatCode>0.00</c:formatCode>
                <c:ptCount val="7"/>
                <c:pt idx="0">
                  <c:v>0.0</c:v>
                </c:pt>
                <c:pt idx="1">
                  <c:v>0.258537110847072</c:v>
                </c:pt>
                <c:pt idx="2">
                  <c:v>0.538618980932213</c:v>
                </c:pt>
                <c:pt idx="3">
                  <c:v>0.818700851017411</c:v>
                </c:pt>
                <c:pt idx="4">
                  <c:v>1.109555100721153</c:v>
                </c:pt>
                <c:pt idx="5">
                  <c:v>1.378864591187721</c:v>
                </c:pt>
                <c:pt idx="6">
                  <c:v>1.648174081654318</c:v>
                </c:pt>
              </c:numCache>
            </c:numRef>
          </c:yVal>
          <c:smooth val="1"/>
        </c:ser>
        <c:ser>
          <c:idx val="0"/>
          <c:order val="1"/>
          <c:tx>
            <c:v>Ride Height</c:v>
          </c:tx>
          <c:spPr>
            <a:ln w="19050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平衡影响值!$P$11:$P$14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平衡影响值!$Q$11:$Q$14</c:f>
              <c:numCache>
                <c:formatCode>0.00</c:formatCode>
                <c:ptCount val="4"/>
                <c:pt idx="0">
                  <c:v>0.0</c:v>
                </c:pt>
                <c:pt idx="1">
                  <c:v>0.236992351610823</c:v>
                </c:pt>
                <c:pt idx="2">
                  <c:v>0.452439943983535</c:v>
                </c:pt>
                <c:pt idx="3">
                  <c:v>0.667887536357156</c:v>
                </c:pt>
              </c:numCache>
            </c:numRef>
          </c:yVal>
          <c:smooth val="1"/>
        </c:ser>
        <c:ser>
          <c:idx val="1"/>
          <c:order val="2"/>
          <c:tx>
            <c:v>Restrictor</c:v>
          </c:tx>
          <c:spPr>
            <a:ln w="1905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平衡影响值!$P$15:$P$18</c:f>
              <c:numCache>
                <c:formatCode>General</c:formatCode>
                <c:ptCount val="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</c:numCache>
            </c:numRef>
          </c:xVal>
          <c:yVal>
            <c:numRef>
              <c:f>平衡影响值!$Q$15:$Q$18</c:f>
              <c:numCache>
                <c:formatCode>0.00</c:formatCode>
                <c:ptCount val="4"/>
                <c:pt idx="0">
                  <c:v>0.0</c:v>
                </c:pt>
                <c:pt idx="1">
                  <c:v>0.47999999999999</c:v>
                </c:pt>
                <c:pt idx="2">
                  <c:v>1.008000000000038</c:v>
                </c:pt>
                <c:pt idx="3">
                  <c:v>1.587599999999995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503853504"/>
        <c:axId val="-509524064"/>
      </c:scatterChart>
      <c:valAx>
        <c:axId val="-503853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Step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509524064"/>
        <c:crosses val="autoZero"/>
        <c:crossBetween val="midCat"/>
      </c:valAx>
      <c:valAx>
        <c:axId val="-50952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Delta Time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-503853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770505438149"/>
          <c:y val="0.375592048142271"/>
          <c:w val="0.156549606034104"/>
          <c:h val="0.2364724409448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313530</xdr:colOff>
      <xdr:row>0</xdr:row>
      <xdr:rowOff>127000</xdr:rowOff>
    </xdr:from>
    <xdr:to>
      <xdr:col>24</xdr:col>
      <xdr:colOff>482600</xdr:colOff>
      <xdr:row>18</xdr:row>
      <xdr:rowOff>165100</xdr:rowOff>
    </xdr:to>
    <xdr:graphicFrame macro="">
      <xdr:nvGraphicFramePr>
        <xdr:cNvPr id="2" name="Chart 1" title="Simulation Results 2.0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9"/>
  <sheetViews>
    <sheetView workbookViewId="0">
      <selection activeCell="C5" sqref="C5"/>
    </sheetView>
  </sheetViews>
  <sheetFormatPr baseColWidth="10" defaultColWidth="8.83203125" defaultRowHeight="14" x14ac:dyDescent="0.15"/>
  <cols>
    <col min="1" max="1" width="2" customWidth="1"/>
    <col min="2" max="2" width="5.33203125" customWidth="1"/>
    <col min="3" max="3" width="33.33203125" customWidth="1"/>
    <col min="4" max="4" width="11.33203125" customWidth="1"/>
    <col min="7" max="8" width="8.83203125" style="1"/>
    <col min="9" max="9" width="16.6640625" style="1" customWidth="1"/>
    <col min="10" max="10" width="17.33203125" style="1" customWidth="1"/>
    <col min="11" max="11" width="12.83203125" bestFit="1" customWidth="1"/>
    <col min="12" max="12" width="15.6640625" customWidth="1"/>
    <col min="13" max="13" width="12" customWidth="1"/>
    <col min="30" max="32" width="8.83203125" style="2"/>
  </cols>
  <sheetData>
    <row r="1" spans="2:32" ht="15" thickBot="1" x14ac:dyDescent="0.2"/>
    <row r="2" spans="2:32" ht="15" thickBot="1" x14ac:dyDescent="0.2">
      <c r="B2" s="49" t="s">
        <v>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  <c r="U2" t="s">
        <v>1</v>
      </c>
      <c r="V2" s="27">
        <v>1.1574074074074101E-5</v>
      </c>
    </row>
    <row r="3" spans="2:32" x14ac:dyDescent="0.15"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19" t="s">
        <v>11</v>
      </c>
      <c r="L3" s="19" t="s">
        <v>12</v>
      </c>
      <c r="M3" s="4" t="s">
        <v>13</v>
      </c>
      <c r="N3" s="20" t="s">
        <v>14</v>
      </c>
      <c r="AB3" t="s">
        <v>15</v>
      </c>
    </row>
    <row r="4" spans="2:32" x14ac:dyDescent="0.15">
      <c r="B4" s="6">
        <v>1</v>
      </c>
      <c r="C4" s="7" t="s">
        <v>16</v>
      </c>
      <c r="D4" s="8">
        <v>60</v>
      </c>
      <c r="E4" s="8">
        <v>1180</v>
      </c>
      <c r="F4" s="8" t="s">
        <v>17</v>
      </c>
      <c r="G4" s="9">
        <v>237.7</v>
      </c>
      <c r="H4" s="9">
        <v>64.349999999999994</v>
      </c>
      <c r="I4" s="9">
        <v>64.349999999999994</v>
      </c>
      <c r="J4" s="9">
        <v>147.30000000000001</v>
      </c>
      <c r="K4" s="31">
        <v>1.0744212962963001E-3</v>
      </c>
      <c r="L4" s="21">
        <f>(K4/$V$2)/($K$4/$V$2)*100</f>
        <v>100</v>
      </c>
      <c r="M4" s="9">
        <f t="shared" ref="M4:M17" si="0">$L$4-L4</f>
        <v>0</v>
      </c>
      <c r="N4" s="22">
        <f t="shared" ref="N4:N17" si="1">M4/$L$4</f>
        <v>0</v>
      </c>
      <c r="P4">
        <v>1</v>
      </c>
      <c r="Q4" s="1">
        <f t="shared" ref="Q4:Q17" si="2">ABS(M4)</f>
        <v>0</v>
      </c>
      <c r="Z4">
        <v>20</v>
      </c>
      <c r="AA4">
        <v>0.26</v>
      </c>
      <c r="AB4" s="28">
        <f>AA4/4</f>
        <v>6.5000000000000002E-2</v>
      </c>
      <c r="AC4">
        <f>AA4*10/20</f>
        <v>0.13</v>
      </c>
      <c r="AD4" s="2" t="s">
        <v>18</v>
      </c>
      <c r="AE4" s="18">
        <f>AA4*15/20</f>
        <v>0.19500000000000001</v>
      </c>
      <c r="AF4" s="2" t="s">
        <v>19</v>
      </c>
    </row>
    <row r="5" spans="2:32" x14ac:dyDescent="0.15">
      <c r="B5" s="10">
        <v>2</v>
      </c>
      <c r="C5" s="11" t="s">
        <v>20</v>
      </c>
      <c r="D5" s="12">
        <v>60</v>
      </c>
      <c r="E5" s="12">
        <v>1200</v>
      </c>
      <c r="F5" s="12" t="s">
        <v>17</v>
      </c>
      <c r="G5" s="13">
        <v>237.2</v>
      </c>
      <c r="H5" s="13">
        <v>64.260000000000005</v>
      </c>
      <c r="I5" s="13">
        <v>64.260000000000005</v>
      </c>
      <c r="J5" s="13">
        <v>147</v>
      </c>
      <c r="K5" s="32">
        <v>1.07719907407407E-3</v>
      </c>
      <c r="L5" s="23">
        <f>(K5/$V$2)/($K$4/$V$2)*100</f>
        <v>100.25853711084707</v>
      </c>
      <c r="M5" s="13">
        <f t="shared" si="0"/>
        <v>-0.25853711084707243</v>
      </c>
      <c r="N5" s="24">
        <f t="shared" si="1"/>
        <v>-2.5853711084707241E-3</v>
      </c>
      <c r="P5">
        <v>2</v>
      </c>
      <c r="Q5" s="1">
        <f t="shared" si="2"/>
        <v>0.25853711084707243</v>
      </c>
      <c r="Z5">
        <v>40</v>
      </c>
      <c r="AA5">
        <v>0.54</v>
      </c>
      <c r="AB5" s="28">
        <f>AA5/8</f>
        <v>6.7500000000000004E-2</v>
      </c>
      <c r="AC5" s="1">
        <f>AA5*25/40</f>
        <v>0.33750000000000002</v>
      </c>
      <c r="AD5" s="2" t="s">
        <v>21</v>
      </c>
      <c r="AE5" s="52">
        <f>AA5*30/40</f>
        <v>0.40500000000000008</v>
      </c>
      <c r="AF5" s="2" t="s">
        <v>22</v>
      </c>
    </row>
    <row r="6" spans="2:32" x14ac:dyDescent="0.15">
      <c r="B6" s="10">
        <v>3</v>
      </c>
      <c r="C6" s="11" t="s">
        <v>23</v>
      </c>
      <c r="D6" s="12">
        <v>60</v>
      </c>
      <c r="E6" s="12">
        <v>1220</v>
      </c>
      <c r="F6" s="12" t="s">
        <v>17</v>
      </c>
      <c r="G6" s="13">
        <v>236.6</v>
      </c>
      <c r="H6" s="13">
        <v>64.19</v>
      </c>
      <c r="I6" s="13">
        <v>64.19</v>
      </c>
      <c r="J6" s="13">
        <v>146.6</v>
      </c>
      <c r="K6" s="32">
        <v>1.0802083333333299E-3</v>
      </c>
      <c r="L6" s="23">
        <f t="shared" ref="L6:L11" si="3">(K6/$V$2)/($K$4/$V$2)*100</f>
        <v>100.53861898093221</v>
      </c>
      <c r="M6" s="13">
        <f t="shared" si="0"/>
        <v>-0.53861898093221328</v>
      </c>
      <c r="N6" s="24">
        <f t="shared" si="1"/>
        <v>-5.3861898093221332E-3</v>
      </c>
      <c r="P6">
        <v>3</v>
      </c>
      <c r="Q6" s="1">
        <f t="shared" si="2"/>
        <v>0.53861898093221328</v>
      </c>
      <c r="Z6">
        <v>60</v>
      </c>
      <c r="AA6">
        <v>0.82</v>
      </c>
      <c r="AB6" s="28">
        <f>AA6/12</f>
        <v>6.8333333333333329E-2</v>
      </c>
      <c r="AC6" s="1">
        <f>AA6*55/60</f>
        <v>0.75166666666666659</v>
      </c>
      <c r="AD6" s="2" t="s">
        <v>24</v>
      </c>
      <c r="AE6" s="18">
        <f>AA6*45/60</f>
        <v>0.61499999999999999</v>
      </c>
      <c r="AF6" s="2" t="s">
        <v>25</v>
      </c>
    </row>
    <row r="7" spans="2:32" x14ac:dyDescent="0.15">
      <c r="B7" s="10">
        <v>4</v>
      </c>
      <c r="C7" s="11" t="s">
        <v>26</v>
      </c>
      <c r="D7" s="12">
        <v>60</v>
      </c>
      <c r="E7" s="12">
        <v>1240</v>
      </c>
      <c r="F7" s="12" t="s">
        <v>17</v>
      </c>
      <c r="G7" s="13">
        <v>236</v>
      </c>
      <c r="H7" s="13">
        <v>64.05</v>
      </c>
      <c r="I7" s="13">
        <v>64.05</v>
      </c>
      <c r="J7" s="13">
        <v>146.4</v>
      </c>
      <c r="K7" s="32">
        <v>1.08321759259259E-3</v>
      </c>
      <c r="L7" s="23">
        <f t="shared" si="3"/>
        <v>100.81870085101741</v>
      </c>
      <c r="M7" s="13">
        <f t="shared" si="0"/>
        <v>-0.81870085101741097</v>
      </c>
      <c r="N7" s="24">
        <f t="shared" si="1"/>
        <v>-8.1870085101741104E-3</v>
      </c>
      <c r="P7">
        <v>4</v>
      </c>
      <c r="Q7" s="1">
        <f t="shared" si="2"/>
        <v>0.81870085101741097</v>
      </c>
      <c r="Z7">
        <v>80</v>
      </c>
      <c r="AA7">
        <v>1.1100000000000001</v>
      </c>
      <c r="AB7" s="28">
        <f>AA7/16</f>
        <v>6.9375000000000006E-2</v>
      </c>
    </row>
    <row r="8" spans="2:32" x14ac:dyDescent="0.15">
      <c r="B8" s="10">
        <v>5</v>
      </c>
      <c r="C8" s="11" t="s">
        <v>27</v>
      </c>
      <c r="D8" s="12">
        <v>60</v>
      </c>
      <c r="E8" s="12">
        <v>1260</v>
      </c>
      <c r="F8" s="12" t="s">
        <v>17</v>
      </c>
      <c r="G8" s="13">
        <v>235.5</v>
      </c>
      <c r="H8" s="13">
        <v>63.9</v>
      </c>
      <c r="I8" s="13">
        <v>63.9</v>
      </c>
      <c r="J8" s="13">
        <v>145.9</v>
      </c>
      <c r="K8" s="32">
        <v>1.0863425925925899E-3</v>
      </c>
      <c r="L8" s="23">
        <f t="shared" si="3"/>
        <v>101.10955510072115</v>
      </c>
      <c r="M8" s="13">
        <f t="shared" si="0"/>
        <v>-1.1095551007211526</v>
      </c>
      <c r="N8" s="24">
        <f t="shared" si="1"/>
        <v>-1.1095551007211525E-2</v>
      </c>
      <c r="P8">
        <v>5</v>
      </c>
      <c r="Q8" s="1">
        <f t="shared" si="2"/>
        <v>1.1095551007211526</v>
      </c>
      <c r="Z8">
        <v>100</v>
      </c>
      <c r="AA8">
        <v>1.38</v>
      </c>
      <c r="AB8" s="28">
        <f>AA8/20</f>
        <v>6.8999999999999992E-2</v>
      </c>
    </row>
    <row r="9" spans="2:32" x14ac:dyDescent="0.15">
      <c r="B9" s="10">
        <v>6</v>
      </c>
      <c r="C9" s="11" t="s">
        <v>28</v>
      </c>
      <c r="D9" s="12">
        <v>60</v>
      </c>
      <c r="E9" s="12">
        <v>1280</v>
      </c>
      <c r="F9" s="12" t="s">
        <v>17</v>
      </c>
      <c r="G9" s="13">
        <v>234.9</v>
      </c>
      <c r="H9" s="13">
        <v>63.8</v>
      </c>
      <c r="I9" s="13">
        <v>63.8</v>
      </c>
      <c r="J9" s="13">
        <v>145.6</v>
      </c>
      <c r="K9" s="32">
        <v>1.08923611111111E-3</v>
      </c>
      <c r="L9" s="23">
        <f t="shared" si="3"/>
        <v>101.37886459118772</v>
      </c>
      <c r="M9" s="13">
        <f t="shared" si="0"/>
        <v>-1.3788645911877211</v>
      </c>
      <c r="N9" s="24">
        <f t="shared" si="1"/>
        <v>-1.3788645911877211E-2</v>
      </c>
      <c r="P9">
        <v>6</v>
      </c>
      <c r="Q9" s="1">
        <f t="shared" si="2"/>
        <v>1.3788645911877211</v>
      </c>
      <c r="Z9">
        <v>120</v>
      </c>
      <c r="AA9">
        <v>1.65</v>
      </c>
      <c r="AB9" s="28">
        <f>AA9/24</f>
        <v>6.8749999999999992E-2</v>
      </c>
    </row>
    <row r="10" spans="2:32" x14ac:dyDescent="0.15">
      <c r="B10" s="10">
        <v>7</v>
      </c>
      <c r="C10" s="11" t="s">
        <v>29</v>
      </c>
      <c r="D10" s="12">
        <v>60</v>
      </c>
      <c r="E10" s="12">
        <v>1300</v>
      </c>
      <c r="F10" s="12" t="s">
        <v>17</v>
      </c>
      <c r="G10" s="13">
        <v>234.3</v>
      </c>
      <c r="H10" s="13">
        <v>63.68</v>
      </c>
      <c r="I10" s="13">
        <v>63.68</v>
      </c>
      <c r="J10" s="13">
        <v>145.30000000000001</v>
      </c>
      <c r="K10" s="32">
        <v>1.09212962962963E-3</v>
      </c>
      <c r="L10" s="23">
        <f t="shared" si="3"/>
        <v>101.64817408165432</v>
      </c>
      <c r="M10" s="13">
        <f t="shared" si="0"/>
        <v>-1.648174081654318</v>
      </c>
      <c r="N10" s="24">
        <f t="shared" si="1"/>
        <v>-1.6481740816543178E-2</v>
      </c>
      <c r="P10">
        <v>7</v>
      </c>
      <c r="Q10" s="1">
        <f t="shared" si="2"/>
        <v>1.648174081654318</v>
      </c>
    </row>
    <row r="11" spans="2:32" x14ac:dyDescent="0.15">
      <c r="B11" s="10">
        <v>8</v>
      </c>
      <c r="C11" s="11" t="s">
        <v>30</v>
      </c>
      <c r="D11" s="12">
        <v>50</v>
      </c>
      <c r="E11" s="12">
        <v>1180</v>
      </c>
      <c r="F11" s="12" t="s">
        <v>17</v>
      </c>
      <c r="G11" s="13">
        <v>237.8</v>
      </c>
      <c r="H11" s="13">
        <v>64.510000000000005</v>
      </c>
      <c r="I11" s="13">
        <v>64.510000000000005</v>
      </c>
      <c r="J11" s="13">
        <v>147.69999999999999</v>
      </c>
      <c r="K11" s="32">
        <v>1.0718749999999999E-3</v>
      </c>
      <c r="L11" s="23">
        <f t="shared" si="3"/>
        <v>99.763007648389177</v>
      </c>
      <c r="M11" s="13">
        <f t="shared" si="0"/>
        <v>0.23699235161082299</v>
      </c>
      <c r="N11" s="24">
        <f t="shared" si="1"/>
        <v>2.3699235161082298E-3</v>
      </c>
      <c r="P11">
        <v>1</v>
      </c>
      <c r="Q11" s="1">
        <f>-(M11)+$M$11</f>
        <v>0</v>
      </c>
    </row>
    <row r="12" spans="2:32" x14ac:dyDescent="0.15">
      <c r="B12" s="6">
        <v>9</v>
      </c>
      <c r="C12" s="7" t="s">
        <v>16</v>
      </c>
      <c r="D12" s="8">
        <v>60</v>
      </c>
      <c r="E12" s="8">
        <v>1180</v>
      </c>
      <c r="F12" s="8" t="s">
        <v>17</v>
      </c>
      <c r="G12" s="9">
        <v>237.7</v>
      </c>
      <c r="H12" s="9">
        <v>64.349999999999994</v>
      </c>
      <c r="I12" s="9">
        <v>64.349999999999994</v>
      </c>
      <c r="J12" s="9">
        <v>147.30000000000001</v>
      </c>
      <c r="K12" s="31">
        <v>1.0744212962963001E-3</v>
      </c>
      <c r="L12" s="21">
        <f t="shared" ref="L12:L17" si="4">(K12/$V$2)/($K$4/$V$2)*100</f>
        <v>100</v>
      </c>
      <c r="M12" s="9">
        <f t="shared" si="0"/>
        <v>0</v>
      </c>
      <c r="N12" s="22">
        <f t="shared" si="1"/>
        <v>0</v>
      </c>
      <c r="P12">
        <v>2</v>
      </c>
      <c r="Q12" s="1">
        <f>-(M12)+$M$11</f>
        <v>0.23699235161082299</v>
      </c>
    </row>
    <row r="13" spans="2:32" x14ac:dyDescent="0.15">
      <c r="B13" s="10">
        <v>10</v>
      </c>
      <c r="C13" s="11" t="s">
        <v>31</v>
      </c>
      <c r="D13" s="12">
        <v>70</v>
      </c>
      <c r="E13" s="12">
        <v>1180</v>
      </c>
      <c r="F13" s="12" t="s">
        <v>17</v>
      </c>
      <c r="G13" s="13">
        <v>237.6</v>
      </c>
      <c r="H13" s="13">
        <v>64.37</v>
      </c>
      <c r="I13" s="13">
        <v>64.37</v>
      </c>
      <c r="J13" s="13">
        <v>146.9</v>
      </c>
      <c r="K13" s="32">
        <v>1.0767361111111099E-3</v>
      </c>
      <c r="L13" s="23">
        <f t="shared" si="4"/>
        <v>100.21544759237271</v>
      </c>
      <c r="M13" s="13">
        <f t="shared" si="0"/>
        <v>-0.21544759237271194</v>
      </c>
      <c r="N13" s="24">
        <f t="shared" si="1"/>
        <v>-2.1544759237271194E-3</v>
      </c>
      <c r="P13">
        <v>3</v>
      </c>
      <c r="Q13" s="1">
        <f>-(M13)+$M$11</f>
        <v>0.45243994398353493</v>
      </c>
    </row>
    <row r="14" spans="2:32" x14ac:dyDescent="0.15">
      <c r="B14" s="10">
        <v>11</v>
      </c>
      <c r="C14" s="11" t="s">
        <v>32</v>
      </c>
      <c r="D14" s="12">
        <v>80</v>
      </c>
      <c r="E14" s="12">
        <v>1180</v>
      </c>
      <c r="F14" s="12" t="s">
        <v>17</v>
      </c>
      <c r="G14" s="13">
        <v>237.5</v>
      </c>
      <c r="H14" s="13">
        <v>64.2</v>
      </c>
      <c r="I14" s="13">
        <v>64.2</v>
      </c>
      <c r="J14" s="13">
        <v>146.80000000000001</v>
      </c>
      <c r="K14" s="32">
        <v>1.0790509259259299E-3</v>
      </c>
      <c r="L14" s="23">
        <f t="shared" si="4"/>
        <v>100.43089518474633</v>
      </c>
      <c r="M14" s="13">
        <f t="shared" si="0"/>
        <v>-0.43089518474633337</v>
      </c>
      <c r="N14" s="24">
        <f t="shared" si="1"/>
        <v>-4.308951847463334E-3</v>
      </c>
      <c r="P14">
        <v>4</v>
      </c>
      <c r="Q14" s="1">
        <f>-(M14)+$M$11</f>
        <v>0.66788753635715636</v>
      </c>
    </row>
    <row r="15" spans="2:32" x14ac:dyDescent="0.15">
      <c r="B15" s="6">
        <v>12</v>
      </c>
      <c r="C15" s="7" t="s">
        <v>16</v>
      </c>
      <c r="D15" s="8">
        <v>60</v>
      </c>
      <c r="E15" s="8">
        <v>1180</v>
      </c>
      <c r="F15" s="8" t="s">
        <v>17</v>
      </c>
      <c r="G15" s="9">
        <v>237.7</v>
      </c>
      <c r="H15" s="9">
        <v>64.349999999999994</v>
      </c>
      <c r="I15" s="9">
        <v>64.349999999999994</v>
      </c>
      <c r="J15" s="9">
        <v>147.19999999999999</v>
      </c>
      <c r="K15" s="31">
        <v>1.0744212962963001E-3</v>
      </c>
      <c r="L15" s="21">
        <f t="shared" si="4"/>
        <v>100</v>
      </c>
      <c r="M15" s="9">
        <f t="shared" si="0"/>
        <v>0</v>
      </c>
      <c r="N15" s="22">
        <f t="shared" si="1"/>
        <v>0</v>
      </c>
      <c r="P15">
        <v>1</v>
      </c>
      <c r="Q15" s="1">
        <f t="shared" si="2"/>
        <v>0</v>
      </c>
      <c r="AA15" s="1"/>
    </row>
    <row r="16" spans="2:32" x14ac:dyDescent="0.15">
      <c r="B16" s="10">
        <v>13</v>
      </c>
      <c r="C16" s="11" t="s">
        <v>35</v>
      </c>
      <c r="D16" s="12">
        <v>60</v>
      </c>
      <c r="E16" s="12">
        <v>1180</v>
      </c>
      <c r="F16" s="29" t="s">
        <v>33</v>
      </c>
      <c r="G16" s="13">
        <v>235.3</v>
      </c>
      <c r="H16" s="13">
        <v>64.38</v>
      </c>
      <c r="I16" s="13">
        <v>64.38</v>
      </c>
      <c r="J16" s="13">
        <v>147.19999999999999</v>
      </c>
      <c r="K16" s="32">
        <f>K15*1.0048</f>
        <v>1.0795785185185223E-3</v>
      </c>
      <c r="L16" s="23">
        <f t="shared" si="4"/>
        <v>100.47999999999999</v>
      </c>
      <c r="M16" s="13">
        <f t="shared" si="0"/>
        <v>-0.47999999999998977</v>
      </c>
      <c r="N16" s="24">
        <f t="shared" si="1"/>
        <v>-4.7999999999998981E-3</v>
      </c>
      <c r="P16">
        <v>2</v>
      </c>
      <c r="Q16" s="1">
        <f t="shared" si="2"/>
        <v>0.47999999999998977</v>
      </c>
    </row>
    <row r="17" spans="2:27" x14ac:dyDescent="0.15">
      <c r="B17" s="34">
        <v>14</v>
      </c>
      <c r="C17" s="35" t="s">
        <v>36</v>
      </c>
      <c r="D17" s="36">
        <v>60</v>
      </c>
      <c r="E17" s="36">
        <v>1180</v>
      </c>
      <c r="F17" s="37" t="s">
        <v>34</v>
      </c>
      <c r="G17" s="38">
        <v>232.8</v>
      </c>
      <c r="H17" s="38">
        <v>64.36</v>
      </c>
      <c r="I17" s="38">
        <v>64.36</v>
      </c>
      <c r="J17" s="38">
        <v>147.19999999999999</v>
      </c>
      <c r="K17" s="39">
        <f>K15*1.01008</f>
        <v>1.085251462962967E-3</v>
      </c>
      <c r="L17" s="40">
        <f t="shared" si="4"/>
        <v>101.00800000000004</v>
      </c>
      <c r="M17" s="38">
        <f t="shared" si="0"/>
        <v>-1.0080000000000382</v>
      </c>
      <c r="N17" s="41">
        <f t="shared" si="1"/>
        <v>-1.0080000000000382E-2</v>
      </c>
      <c r="P17">
        <v>3</v>
      </c>
      <c r="Q17" s="1">
        <f t="shared" si="2"/>
        <v>1.0080000000000382</v>
      </c>
      <c r="AA17" s="1"/>
    </row>
    <row r="18" spans="2:27" ht="15" thickBot="1" x14ac:dyDescent="0.2">
      <c r="B18" s="14">
        <v>15</v>
      </c>
      <c r="C18" s="15" t="s">
        <v>37</v>
      </c>
      <c r="D18" s="16">
        <v>60</v>
      </c>
      <c r="E18" s="16">
        <v>1180</v>
      </c>
      <c r="F18" s="30" t="s">
        <v>38</v>
      </c>
      <c r="G18" s="17">
        <v>232.8</v>
      </c>
      <c r="H18" s="17">
        <v>64.36</v>
      </c>
      <c r="I18" s="17">
        <v>64.36</v>
      </c>
      <c r="J18" s="17">
        <v>147.19999999999999</v>
      </c>
      <c r="K18" s="33">
        <f>K15*1.015876</f>
        <v>1.0914788087963002E-3</v>
      </c>
      <c r="L18" s="25">
        <f t="shared" ref="L18" si="5">(K18/$V$2)/($K$4/$V$2)*100</f>
        <v>101.58759999999999</v>
      </c>
      <c r="M18" s="17">
        <f t="shared" ref="M18" si="6">$L$4-L18</f>
        <v>-1.5875999999999948</v>
      </c>
      <c r="N18" s="26">
        <f t="shared" ref="N18" si="7">M18/$L$4</f>
        <v>-1.5875999999999949E-2</v>
      </c>
      <c r="P18">
        <v>4</v>
      </c>
      <c r="Q18" s="1">
        <f>ABS(M18)</f>
        <v>1.5875999999999948</v>
      </c>
    </row>
    <row r="19" spans="2:27" x14ac:dyDescent="0.15">
      <c r="B19" s="42"/>
      <c r="C19" s="44"/>
      <c r="D19" s="42"/>
      <c r="E19" s="42"/>
      <c r="F19" s="45"/>
      <c r="G19" s="43"/>
      <c r="H19" s="43"/>
      <c r="I19" s="43"/>
      <c r="J19" s="43"/>
      <c r="K19" s="46"/>
      <c r="L19" s="47"/>
      <c r="M19" s="43"/>
      <c r="N19" s="48"/>
    </row>
  </sheetData>
  <mergeCells count="1">
    <mergeCell ref="B2:N2"/>
  </mergeCells>
  <phoneticPr fontId="1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7"/>
  <sheetViews>
    <sheetView tabSelected="1" workbookViewId="0">
      <selection activeCell="Y45" sqref="Y45"/>
    </sheetView>
  </sheetViews>
  <sheetFormatPr baseColWidth="10" defaultColWidth="8.83203125" defaultRowHeight="15" x14ac:dyDescent="0.2"/>
  <cols>
    <col min="1" max="1" width="7" style="76" bestFit="1" customWidth="1"/>
    <col min="2" max="2" width="22.1640625" style="75" bestFit="1" customWidth="1"/>
    <col min="3" max="3" width="8.83203125" style="76" bestFit="1" customWidth="1"/>
    <col min="4" max="5" width="7.6640625" style="101" hidden="1" customWidth="1"/>
    <col min="6" max="6" width="13" style="101" bestFit="1" customWidth="1"/>
    <col min="7" max="7" width="18" style="76" bestFit="1" customWidth="1"/>
    <col min="8" max="8" width="7.6640625" style="76" hidden="1" customWidth="1"/>
    <col min="9" max="9" width="7.83203125" style="76" hidden="1" customWidth="1"/>
    <col min="10" max="10" width="10.6640625" style="76" bestFit="1" customWidth="1"/>
    <col min="11" max="11" width="12.5" style="76" bestFit="1" customWidth="1"/>
    <col min="12" max="12" width="7.6640625" style="76" hidden="1" customWidth="1"/>
    <col min="13" max="13" width="7.83203125" style="76" hidden="1" customWidth="1"/>
    <col min="14" max="14" width="12.5" style="76" bestFit="1" customWidth="1"/>
    <col min="15" max="15" width="8.83203125" style="76" bestFit="1" customWidth="1"/>
    <col min="16" max="17" width="7.33203125" style="76" hidden="1" customWidth="1"/>
    <col min="18" max="18" width="10.6640625" style="76" bestFit="1" customWidth="1"/>
    <col min="19" max="19" width="7" style="76" bestFit="1" customWidth="1"/>
    <col min="20" max="20" width="7.6640625" style="76" hidden="1" customWidth="1"/>
    <col min="21" max="21" width="8.1640625" style="76" hidden="1" customWidth="1"/>
    <col min="22" max="22" width="9.83203125" style="76" bestFit="1" customWidth="1"/>
    <col min="23" max="23" width="7" style="76" bestFit="1" customWidth="1"/>
    <col min="24" max="24" width="13" style="76" hidden="1" customWidth="1"/>
    <col min="25" max="25" width="13.6640625" style="76" customWidth="1"/>
    <col min="26" max="26" width="14.1640625" style="76" customWidth="1"/>
    <col min="27" max="27" width="23.5" style="76" customWidth="1"/>
    <col min="28" max="28" width="12.5" style="76" customWidth="1"/>
    <col min="29" max="29" width="11" style="76" customWidth="1"/>
    <col min="30" max="30" width="10.1640625" style="76" customWidth="1"/>
    <col min="31" max="32" width="8.83203125" style="76"/>
    <col min="33" max="33" width="11" style="76" customWidth="1"/>
    <col min="34" max="34" width="8.83203125" style="76"/>
    <col min="35" max="35" width="11" style="76" customWidth="1"/>
    <col min="36" max="37" width="8.83203125" style="76"/>
    <col min="38" max="38" width="11" style="76" customWidth="1"/>
    <col min="39" max="16384" width="8.83203125" style="76"/>
  </cols>
  <sheetData>
    <row r="1" spans="1:34" ht="28" customHeight="1" x14ac:dyDescent="0.2">
      <c r="A1" s="72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4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</row>
    <row r="2" spans="1:34" ht="17" x14ac:dyDescent="0.2">
      <c r="A2" s="77" t="s">
        <v>78</v>
      </c>
      <c r="B2" s="78" t="s">
        <v>79</v>
      </c>
      <c r="C2" s="78" t="s">
        <v>80</v>
      </c>
      <c r="D2" s="78"/>
      <c r="E2" s="78"/>
      <c r="F2" s="78" t="s">
        <v>81</v>
      </c>
      <c r="G2" s="78" t="s">
        <v>82</v>
      </c>
      <c r="H2" s="78"/>
      <c r="I2" s="78"/>
      <c r="J2" s="78" t="s">
        <v>83</v>
      </c>
      <c r="K2" s="78" t="s">
        <v>84</v>
      </c>
      <c r="L2" s="79"/>
      <c r="M2" s="78"/>
      <c r="N2" s="78" t="s">
        <v>85</v>
      </c>
      <c r="O2" s="78" t="s">
        <v>86</v>
      </c>
      <c r="P2" s="80"/>
      <c r="Q2" s="80"/>
      <c r="R2" s="78" t="s">
        <v>87</v>
      </c>
      <c r="S2" s="81" t="s">
        <v>88</v>
      </c>
      <c r="T2" s="81"/>
      <c r="U2" s="81"/>
      <c r="V2" s="82"/>
      <c r="AA2" s="75"/>
      <c r="AB2" s="75"/>
      <c r="AC2" s="75"/>
      <c r="AD2" s="75"/>
    </row>
    <row r="3" spans="1:34" ht="17" x14ac:dyDescent="0.2">
      <c r="A3" s="77">
        <v>2</v>
      </c>
      <c r="B3" s="53" t="s">
        <v>39</v>
      </c>
      <c r="C3" s="83" t="s">
        <v>65</v>
      </c>
      <c r="D3" s="84"/>
      <c r="E3" s="84"/>
      <c r="F3" s="85">
        <f>AVERAGE(C26,C25)</f>
        <v>106.9054529997571</v>
      </c>
      <c r="G3" s="78">
        <v>0</v>
      </c>
      <c r="H3" s="84"/>
      <c r="I3" s="55"/>
      <c r="J3" s="85">
        <f>F3</f>
        <v>106.9054529997571</v>
      </c>
      <c r="K3" s="86">
        <f>C54</f>
        <v>106.74000000000001</v>
      </c>
      <c r="L3" s="79"/>
      <c r="M3" s="86"/>
      <c r="N3" s="86" t="s">
        <v>118</v>
      </c>
      <c r="O3" s="78"/>
      <c r="P3" s="78"/>
      <c r="Q3" s="79"/>
      <c r="R3" s="79"/>
      <c r="S3" s="81"/>
      <c r="T3" s="81"/>
      <c r="U3" s="81"/>
      <c r="V3" s="82"/>
      <c r="AA3" s="75"/>
      <c r="AB3" s="75"/>
      <c r="AC3" s="75"/>
      <c r="AD3" s="75"/>
    </row>
    <row r="4" spans="1:34" ht="17" x14ac:dyDescent="0.2">
      <c r="A4" s="77">
        <v>3</v>
      </c>
      <c r="B4" s="53" t="s">
        <v>39</v>
      </c>
      <c r="C4" s="83" t="s">
        <v>66</v>
      </c>
      <c r="D4" s="84"/>
      <c r="E4" s="84"/>
      <c r="F4" s="85">
        <f>AVERAGE(C26,C25)</f>
        <v>106.9054529997571</v>
      </c>
      <c r="G4" s="78">
        <v>0</v>
      </c>
      <c r="H4" s="84"/>
      <c r="I4" s="55"/>
      <c r="J4" s="85">
        <f t="shared" ref="J4:J19" si="0">F4</f>
        <v>106.9054529997571</v>
      </c>
      <c r="K4" s="86">
        <f>C54</f>
        <v>106.74000000000001</v>
      </c>
      <c r="L4" s="79"/>
      <c r="M4" s="86"/>
      <c r="N4" s="86" t="s">
        <v>118</v>
      </c>
      <c r="O4" s="78"/>
      <c r="P4" s="78"/>
      <c r="Q4" s="79"/>
      <c r="R4" s="79"/>
      <c r="S4" s="81"/>
      <c r="T4" s="81"/>
      <c r="U4" s="81"/>
      <c r="V4" s="82"/>
      <c r="AA4" s="75"/>
      <c r="AB4" s="75"/>
      <c r="AC4" s="75"/>
      <c r="AD4" s="75"/>
    </row>
    <row r="5" spans="1:34" ht="17" x14ac:dyDescent="0.2">
      <c r="A5" s="77">
        <v>4</v>
      </c>
      <c r="B5" s="53" t="s">
        <v>39</v>
      </c>
      <c r="C5" s="83" t="s">
        <v>67</v>
      </c>
      <c r="D5" s="84"/>
      <c r="E5" s="84"/>
      <c r="F5" s="85">
        <f>AVERAGE(C26,C25)</f>
        <v>106.9054529997571</v>
      </c>
      <c r="G5" s="78">
        <v>0</v>
      </c>
      <c r="H5" s="84"/>
      <c r="I5" s="55"/>
      <c r="J5" s="85">
        <f t="shared" si="0"/>
        <v>106.9054529997571</v>
      </c>
      <c r="K5" s="86">
        <f>C54</f>
        <v>106.74000000000001</v>
      </c>
      <c r="L5" s="79"/>
      <c r="M5" s="86"/>
      <c r="N5" s="86" t="s">
        <v>117</v>
      </c>
      <c r="O5" s="78"/>
      <c r="P5" s="78"/>
      <c r="Q5" s="79"/>
      <c r="R5" s="79"/>
      <c r="S5" s="81"/>
      <c r="T5" s="81"/>
      <c r="U5" s="81"/>
      <c r="V5" s="82"/>
      <c r="AA5" s="75"/>
      <c r="AB5" s="75"/>
      <c r="AC5" s="75"/>
      <c r="AD5" s="75"/>
    </row>
    <row r="6" spans="1:34" ht="17" x14ac:dyDescent="0.2">
      <c r="A6" s="77">
        <v>5</v>
      </c>
      <c r="B6" s="53" t="s">
        <v>39</v>
      </c>
      <c r="C6" s="83" t="s">
        <v>68</v>
      </c>
      <c r="D6" s="84"/>
      <c r="E6" s="84"/>
      <c r="F6" s="85">
        <f>AVERAGE(C26,C25)</f>
        <v>106.9054529997571</v>
      </c>
      <c r="G6" s="78">
        <v>0</v>
      </c>
      <c r="H6" s="84"/>
      <c r="I6" s="55"/>
      <c r="J6" s="85">
        <f t="shared" si="0"/>
        <v>106.9054529997571</v>
      </c>
      <c r="K6" s="86">
        <f>C54</f>
        <v>106.74000000000001</v>
      </c>
      <c r="L6" s="79"/>
      <c r="M6" s="86"/>
      <c r="N6" s="86" t="s">
        <v>117</v>
      </c>
      <c r="O6" s="78"/>
      <c r="P6" s="78"/>
      <c r="Q6" s="79"/>
      <c r="R6" s="79"/>
      <c r="S6" s="81"/>
      <c r="T6" s="81"/>
      <c r="U6" s="81"/>
      <c r="V6" s="82"/>
      <c r="AA6" s="75"/>
      <c r="AB6" s="75"/>
      <c r="AC6" s="75"/>
      <c r="AD6" s="75"/>
    </row>
    <row r="7" spans="1:34" ht="17" x14ac:dyDescent="0.2">
      <c r="A7" s="77">
        <v>47</v>
      </c>
      <c r="B7" s="87" t="s">
        <v>59</v>
      </c>
      <c r="C7" s="83" t="s">
        <v>69</v>
      </c>
      <c r="D7" s="84"/>
      <c r="E7" s="84"/>
      <c r="F7" s="85">
        <f>AVERAGE(C30,C31)</f>
        <v>107.49860335195531</v>
      </c>
      <c r="G7" s="78">
        <v>0</v>
      </c>
      <c r="H7" s="84"/>
      <c r="I7" s="55"/>
      <c r="J7" s="85">
        <f>F7</f>
        <v>107.49860335195531</v>
      </c>
      <c r="K7" s="86">
        <f>C54</f>
        <v>106.74000000000001</v>
      </c>
      <c r="L7" s="79"/>
      <c r="M7" s="86"/>
      <c r="N7" s="86" t="s">
        <v>117</v>
      </c>
      <c r="O7" s="78"/>
      <c r="P7" s="78"/>
      <c r="Q7" s="79"/>
      <c r="R7" s="79"/>
      <c r="S7" s="81"/>
      <c r="T7" s="81"/>
      <c r="U7" s="81"/>
      <c r="V7" s="82"/>
      <c r="AD7" s="75"/>
    </row>
    <row r="8" spans="1:34" ht="17" x14ac:dyDescent="0.2">
      <c r="A8" s="77">
        <v>55</v>
      </c>
      <c r="B8" s="87" t="s">
        <v>59</v>
      </c>
      <c r="C8" s="83" t="s">
        <v>70</v>
      </c>
      <c r="D8" s="84"/>
      <c r="E8" s="84"/>
      <c r="F8" s="85">
        <f>AVERAGE(C30,C31)</f>
        <v>107.49860335195531</v>
      </c>
      <c r="G8" s="78">
        <v>0</v>
      </c>
      <c r="H8" s="84"/>
      <c r="I8" s="55"/>
      <c r="J8" s="85">
        <f>F8</f>
        <v>107.49860335195531</v>
      </c>
      <c r="K8" s="86">
        <f>C54</f>
        <v>106.74000000000001</v>
      </c>
      <c r="L8" s="79"/>
      <c r="M8" s="86"/>
      <c r="N8" s="86" t="s">
        <v>117</v>
      </c>
      <c r="O8" s="78"/>
      <c r="P8" s="78"/>
      <c r="Q8" s="79"/>
      <c r="R8" s="79"/>
      <c r="S8" s="81"/>
      <c r="T8" s="81"/>
      <c r="U8" s="81"/>
      <c r="V8" s="82"/>
      <c r="AD8" s="75"/>
    </row>
    <row r="9" spans="1:34" ht="17" x14ac:dyDescent="0.2">
      <c r="A9" s="77">
        <v>66</v>
      </c>
      <c r="B9" s="87" t="s">
        <v>59</v>
      </c>
      <c r="C9" s="83" t="s">
        <v>71</v>
      </c>
      <c r="D9" s="84"/>
      <c r="E9" s="84"/>
      <c r="F9" s="85">
        <f>AVERAGE(C30,C31)</f>
        <v>107.49860335195531</v>
      </c>
      <c r="G9" s="78">
        <v>0</v>
      </c>
      <c r="H9" s="84"/>
      <c r="I9" s="55"/>
      <c r="J9" s="85">
        <f>F9</f>
        <v>107.49860335195531</v>
      </c>
      <c r="K9" s="86">
        <f>C54</f>
        <v>106.74000000000001</v>
      </c>
      <c r="L9" s="79"/>
      <c r="M9" s="86"/>
      <c r="N9" s="86" t="s">
        <v>117</v>
      </c>
      <c r="O9" s="78"/>
      <c r="P9" s="78"/>
      <c r="Q9" s="79"/>
      <c r="R9" s="79"/>
      <c r="S9" s="81"/>
      <c r="T9" s="81"/>
      <c r="U9" s="81"/>
      <c r="V9" s="82"/>
      <c r="AD9" s="75"/>
    </row>
    <row r="10" spans="1:34" ht="17" x14ac:dyDescent="0.2">
      <c r="A10" s="77">
        <v>88</v>
      </c>
      <c r="B10" s="87" t="s">
        <v>59</v>
      </c>
      <c r="C10" s="83" t="s">
        <v>72</v>
      </c>
      <c r="D10" s="84"/>
      <c r="E10" s="84"/>
      <c r="F10" s="85">
        <f>AVERAGE(C30,C31)</f>
        <v>107.49860335195531</v>
      </c>
      <c r="G10" s="78">
        <v>0</v>
      </c>
      <c r="H10" s="84"/>
      <c r="I10" s="55"/>
      <c r="J10" s="85">
        <f>F10</f>
        <v>107.49860335195531</v>
      </c>
      <c r="K10" s="86">
        <f>C54</f>
        <v>106.74000000000001</v>
      </c>
      <c r="L10" s="79"/>
      <c r="M10" s="86"/>
      <c r="N10" s="86" t="s">
        <v>117</v>
      </c>
      <c r="O10" s="78"/>
      <c r="P10" s="78"/>
      <c r="Q10" s="79"/>
      <c r="R10" s="79"/>
      <c r="S10" s="81"/>
      <c r="T10" s="81"/>
      <c r="U10" s="81"/>
      <c r="V10" s="82"/>
      <c r="AD10" s="75"/>
    </row>
    <row r="11" spans="1:34" ht="17" x14ac:dyDescent="0.2">
      <c r="A11" s="77">
        <v>1</v>
      </c>
      <c r="B11" s="88" t="s">
        <v>60</v>
      </c>
      <c r="C11" s="83" t="s">
        <v>73</v>
      </c>
      <c r="D11" s="84"/>
      <c r="E11" s="84"/>
      <c r="F11" s="85">
        <f>AVERAGE(C33,C34)</f>
        <v>106.05210104444984</v>
      </c>
      <c r="G11" s="78">
        <v>30</v>
      </c>
      <c r="H11" s="84"/>
      <c r="I11" s="55"/>
      <c r="J11" s="85">
        <f>F11+0.41</f>
        <v>106.46210104444984</v>
      </c>
      <c r="K11" s="86">
        <f>C54</f>
        <v>106.74000000000001</v>
      </c>
      <c r="L11" s="79"/>
      <c r="M11" s="86"/>
      <c r="N11" s="86" t="s">
        <v>117</v>
      </c>
      <c r="O11" s="78"/>
      <c r="P11" s="78"/>
      <c r="Q11" s="79"/>
      <c r="R11" s="79"/>
      <c r="S11" s="81"/>
      <c r="T11" s="81"/>
      <c r="U11" s="81"/>
      <c r="V11" s="82"/>
      <c r="AD11" s="75"/>
    </row>
    <row r="12" spans="1:34" ht="17" x14ac:dyDescent="0.2">
      <c r="A12" s="77">
        <v>8</v>
      </c>
      <c r="B12" s="88" t="s">
        <v>60</v>
      </c>
      <c r="C12" s="83" t="s">
        <v>41</v>
      </c>
      <c r="D12" s="84"/>
      <c r="E12" s="84"/>
      <c r="F12" s="85">
        <f>AVERAGE(C33,C34)</f>
        <v>106.05210104444984</v>
      </c>
      <c r="G12" s="78">
        <v>30</v>
      </c>
      <c r="H12" s="84"/>
      <c r="I12" s="55"/>
      <c r="J12" s="85">
        <f>F12+0.41</f>
        <v>106.46210104444984</v>
      </c>
      <c r="K12" s="86">
        <f>C54</f>
        <v>106.74000000000001</v>
      </c>
      <c r="L12" s="79"/>
      <c r="M12" s="86"/>
      <c r="N12" s="86" t="s">
        <v>117</v>
      </c>
      <c r="O12" s="78"/>
      <c r="P12" s="78"/>
      <c r="Q12" s="79"/>
      <c r="R12" s="79"/>
      <c r="S12" s="81"/>
      <c r="T12" s="81"/>
      <c r="U12" s="81"/>
      <c r="V12" s="82"/>
      <c r="AD12" s="75"/>
    </row>
    <row r="13" spans="1:34" ht="17" x14ac:dyDescent="0.2">
      <c r="A13" s="77">
        <v>7</v>
      </c>
      <c r="B13" s="88" t="s">
        <v>60</v>
      </c>
      <c r="C13" s="83" t="s">
        <v>74</v>
      </c>
      <c r="D13" s="84"/>
      <c r="E13" s="84"/>
      <c r="F13" s="85">
        <f>AVERAGE(C33,C34)</f>
        <v>106.05210104444984</v>
      </c>
      <c r="G13" s="78">
        <v>30</v>
      </c>
      <c r="H13" s="84"/>
      <c r="I13" s="55"/>
      <c r="J13" s="85">
        <f>F13+0.41</f>
        <v>106.46210104444984</v>
      </c>
      <c r="K13" s="86">
        <f>C54</f>
        <v>106.74000000000001</v>
      </c>
      <c r="L13" s="86"/>
      <c r="M13" s="86"/>
      <c r="N13" s="86" t="s">
        <v>117</v>
      </c>
      <c r="O13" s="78"/>
      <c r="P13" s="78"/>
      <c r="Q13" s="78"/>
      <c r="R13" s="78"/>
      <c r="S13" s="81"/>
      <c r="T13" s="81"/>
      <c r="U13" s="81"/>
      <c r="V13" s="82"/>
      <c r="W13" s="75"/>
      <c r="X13" s="75"/>
      <c r="Y13" s="75"/>
      <c r="Z13" s="75"/>
      <c r="AA13" s="75"/>
      <c r="AB13" s="75"/>
      <c r="AC13" s="75"/>
      <c r="AD13" s="75"/>
    </row>
    <row r="14" spans="1:34" ht="17" x14ac:dyDescent="0.2">
      <c r="A14" s="77">
        <v>9</v>
      </c>
      <c r="B14" s="88" t="s">
        <v>60</v>
      </c>
      <c r="C14" s="83" t="s">
        <v>75</v>
      </c>
      <c r="D14" s="84"/>
      <c r="E14" s="84"/>
      <c r="F14" s="85">
        <f>AVERAGE(C33,C34)</f>
        <v>106.05210104444984</v>
      </c>
      <c r="G14" s="78">
        <v>30</v>
      </c>
      <c r="H14" s="84"/>
      <c r="I14" s="55"/>
      <c r="J14" s="85">
        <f>F14+0.41</f>
        <v>106.46210104444984</v>
      </c>
      <c r="K14" s="86">
        <f>C54</f>
        <v>106.74000000000001</v>
      </c>
      <c r="L14" s="79"/>
      <c r="M14" s="86"/>
      <c r="N14" s="86" t="s">
        <v>117</v>
      </c>
      <c r="O14" s="78"/>
      <c r="P14" s="78"/>
      <c r="Q14" s="79"/>
      <c r="R14" s="79"/>
      <c r="S14" s="81"/>
      <c r="T14" s="81"/>
      <c r="U14" s="81"/>
      <c r="V14" s="82"/>
      <c r="AD14" s="75"/>
    </row>
    <row r="15" spans="1:34" ht="17" x14ac:dyDescent="0.2">
      <c r="A15" s="77">
        <v>98</v>
      </c>
      <c r="B15" s="88" t="s">
        <v>61</v>
      </c>
      <c r="C15" s="83" t="s">
        <v>54</v>
      </c>
      <c r="D15" s="84"/>
      <c r="E15" s="84"/>
      <c r="F15" s="85">
        <f>AVERAGE(C36,C38)</f>
        <v>106.34843332523681</v>
      </c>
      <c r="G15" s="78">
        <v>0</v>
      </c>
      <c r="H15" s="84"/>
      <c r="I15" s="55"/>
      <c r="J15" s="85">
        <f t="shared" si="0"/>
        <v>106.34843332523681</v>
      </c>
      <c r="K15" s="86">
        <f>C54</f>
        <v>106.74000000000001</v>
      </c>
      <c r="L15" s="79"/>
      <c r="M15" s="86"/>
      <c r="N15" s="86" t="s">
        <v>117</v>
      </c>
      <c r="O15" s="78"/>
      <c r="P15" s="78"/>
      <c r="Q15" s="79"/>
      <c r="R15" s="79"/>
      <c r="S15" s="81"/>
      <c r="T15" s="81"/>
      <c r="U15" s="81"/>
      <c r="V15" s="82"/>
      <c r="AD15" s="75"/>
    </row>
    <row r="16" spans="1:34" ht="17" x14ac:dyDescent="0.2">
      <c r="A16" s="77">
        <v>99</v>
      </c>
      <c r="B16" s="88" t="s">
        <v>61</v>
      </c>
      <c r="C16" s="83" t="s">
        <v>76</v>
      </c>
      <c r="D16" s="84"/>
      <c r="E16" s="84"/>
      <c r="F16" s="85">
        <f>AVERAGE(C36,C38)</f>
        <v>106.34843332523681</v>
      </c>
      <c r="G16" s="78">
        <v>0</v>
      </c>
      <c r="H16" s="84"/>
      <c r="I16" s="55"/>
      <c r="J16" s="85">
        <f t="shared" si="0"/>
        <v>106.34843332523681</v>
      </c>
      <c r="K16" s="86">
        <f>C54</f>
        <v>106.74000000000001</v>
      </c>
      <c r="L16" s="79"/>
      <c r="M16" s="86"/>
      <c r="N16" s="86" t="s">
        <v>117</v>
      </c>
      <c r="O16" s="78"/>
      <c r="P16" s="78"/>
      <c r="Q16" s="79"/>
      <c r="R16" s="79"/>
      <c r="S16" s="81"/>
      <c r="T16" s="81"/>
      <c r="U16" s="81"/>
      <c r="V16" s="82"/>
      <c r="AD16" s="75"/>
    </row>
    <row r="17" spans="1:31" ht="17" x14ac:dyDescent="0.2">
      <c r="A17" s="77">
        <v>97</v>
      </c>
      <c r="B17" s="88" t="s">
        <v>61</v>
      </c>
      <c r="C17" s="83" t="s">
        <v>77</v>
      </c>
      <c r="D17" s="84"/>
      <c r="E17" s="84"/>
      <c r="F17" s="85">
        <f>AVERAGE(C36,C38)</f>
        <v>106.34843332523681</v>
      </c>
      <c r="G17" s="78">
        <v>0</v>
      </c>
      <c r="H17" s="84"/>
      <c r="I17" s="55"/>
      <c r="J17" s="85">
        <f t="shared" si="0"/>
        <v>106.34843332523681</v>
      </c>
      <c r="K17" s="86">
        <f>C54</f>
        <v>106.74000000000001</v>
      </c>
      <c r="L17" s="79"/>
      <c r="M17" s="86"/>
      <c r="N17" s="86" t="s">
        <v>117</v>
      </c>
      <c r="O17" s="78"/>
      <c r="P17" s="78"/>
      <c r="Q17" s="79"/>
      <c r="R17" s="79"/>
      <c r="S17" s="81"/>
      <c r="T17" s="81"/>
      <c r="U17" s="81"/>
      <c r="V17" s="82"/>
      <c r="AD17" s="75"/>
    </row>
    <row r="18" spans="1:31" ht="17" x14ac:dyDescent="0.2">
      <c r="A18" s="77">
        <v>11</v>
      </c>
      <c r="B18" s="53" t="s">
        <v>89</v>
      </c>
      <c r="C18" s="86" t="s">
        <v>90</v>
      </c>
      <c r="D18" s="84"/>
      <c r="E18" s="84"/>
      <c r="F18" s="85">
        <f>AVERAGE(C39,C40)</f>
        <v>107.92476317707067</v>
      </c>
      <c r="G18" s="78">
        <v>0</v>
      </c>
      <c r="H18" s="84"/>
      <c r="I18" s="55"/>
      <c r="J18" s="85">
        <f t="shared" si="0"/>
        <v>107.92476317707067</v>
      </c>
      <c r="K18" s="86">
        <f>C54</f>
        <v>106.74000000000001</v>
      </c>
      <c r="L18" s="78"/>
      <c r="M18" s="86"/>
      <c r="N18" s="86" t="s">
        <v>117</v>
      </c>
      <c r="O18" s="78"/>
      <c r="P18" s="80"/>
      <c r="Q18" s="78"/>
      <c r="R18" s="85"/>
      <c r="S18" s="89"/>
      <c r="T18" s="90"/>
      <c r="U18" s="90"/>
      <c r="V18" s="91"/>
      <c r="W18" s="75"/>
      <c r="X18" s="75"/>
      <c r="Y18" s="75"/>
      <c r="Z18" s="75"/>
      <c r="AA18" s="75"/>
      <c r="AB18" s="75"/>
      <c r="AC18" s="75"/>
      <c r="AD18" s="75"/>
    </row>
    <row r="19" spans="1:31" ht="17" x14ac:dyDescent="0.2">
      <c r="A19" s="77">
        <v>22</v>
      </c>
      <c r="B19" s="53" t="s">
        <v>91</v>
      </c>
      <c r="C19" s="86" t="s">
        <v>92</v>
      </c>
      <c r="D19" s="84"/>
      <c r="E19" s="84"/>
      <c r="F19" s="85">
        <f>AVERAGE(C39,C40)</f>
        <v>107.92476317707067</v>
      </c>
      <c r="G19" s="78">
        <v>0</v>
      </c>
      <c r="H19" s="84"/>
      <c r="I19" s="55"/>
      <c r="J19" s="85">
        <f t="shared" si="0"/>
        <v>107.92476317707067</v>
      </c>
      <c r="K19" s="86">
        <f>C54</f>
        <v>106.74000000000001</v>
      </c>
      <c r="L19" s="79"/>
      <c r="M19" s="86"/>
      <c r="N19" s="86" t="s">
        <v>117</v>
      </c>
      <c r="O19" s="78"/>
      <c r="P19" s="80"/>
      <c r="Q19" s="78"/>
      <c r="R19" s="85"/>
      <c r="S19" s="89"/>
      <c r="T19" s="90"/>
      <c r="U19" s="90"/>
      <c r="V19" s="91"/>
      <c r="AD19" s="75"/>
    </row>
    <row r="20" spans="1:31" ht="18" thickBot="1" x14ac:dyDescent="0.25">
      <c r="A20" s="92">
        <v>26</v>
      </c>
      <c r="B20" s="93" t="s">
        <v>91</v>
      </c>
      <c r="C20" s="94" t="s">
        <v>58</v>
      </c>
      <c r="D20" s="95"/>
      <c r="E20" s="95"/>
      <c r="F20" s="96">
        <f>AVERAGE(C39,C40)</f>
        <v>107.92476317707067</v>
      </c>
      <c r="G20" s="97">
        <v>0</v>
      </c>
      <c r="H20" s="95"/>
      <c r="I20" s="70"/>
      <c r="J20" s="96">
        <f>F20</f>
        <v>107.92476317707067</v>
      </c>
      <c r="K20" s="94">
        <f>C54</f>
        <v>106.74000000000001</v>
      </c>
      <c r="L20" s="94"/>
      <c r="M20" s="94"/>
      <c r="N20" s="94" t="s">
        <v>117</v>
      </c>
      <c r="O20" s="97"/>
      <c r="P20" s="98"/>
      <c r="Q20" s="97"/>
      <c r="R20" s="96"/>
      <c r="S20" s="99"/>
      <c r="T20" s="99"/>
      <c r="U20" s="99"/>
      <c r="V20" s="100"/>
      <c r="W20" s="75"/>
      <c r="X20" s="75"/>
      <c r="Y20" s="75"/>
      <c r="Z20" s="75"/>
      <c r="AA20" s="75"/>
      <c r="AB20" s="75"/>
      <c r="AC20" s="75"/>
      <c r="AD20" s="75"/>
    </row>
    <row r="21" spans="1:31" ht="16" thickBot="1" x14ac:dyDescent="0.25">
      <c r="A21" s="75"/>
      <c r="C21" s="101"/>
      <c r="F21" s="75"/>
      <c r="G21" s="75"/>
      <c r="H21" s="75"/>
      <c r="I21" s="75"/>
      <c r="J21" s="75"/>
      <c r="K21" s="75"/>
      <c r="L21" s="75"/>
      <c r="M21" s="75"/>
      <c r="N21" s="75"/>
      <c r="P21" s="75"/>
      <c r="Q21" s="75"/>
      <c r="T21" s="75"/>
      <c r="U21" s="75"/>
      <c r="AE21" s="75"/>
    </row>
    <row r="22" spans="1:31" s="75" customFormat="1" ht="28" customHeight="1" x14ac:dyDescent="0.15">
      <c r="A22" s="72" t="s">
        <v>114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4"/>
    </row>
    <row r="23" spans="1:31" ht="17" x14ac:dyDescent="0.25">
      <c r="A23" s="77" t="s">
        <v>78</v>
      </c>
      <c r="B23" s="86" t="s">
        <v>93</v>
      </c>
      <c r="C23" s="102" t="s">
        <v>94</v>
      </c>
      <c r="D23" s="103"/>
      <c r="E23" s="103"/>
      <c r="F23" s="78" t="s">
        <v>95</v>
      </c>
      <c r="G23" s="102" t="s">
        <v>96</v>
      </c>
      <c r="H23" s="103"/>
      <c r="I23" s="103"/>
      <c r="J23" s="78" t="s">
        <v>97</v>
      </c>
      <c r="K23" s="102" t="s">
        <v>96</v>
      </c>
      <c r="L23" s="103"/>
      <c r="M23" s="103"/>
      <c r="N23" s="78" t="s">
        <v>98</v>
      </c>
      <c r="O23" s="102" t="s">
        <v>96</v>
      </c>
      <c r="P23" s="103"/>
      <c r="Q23" s="103"/>
      <c r="R23" s="78" t="s">
        <v>99</v>
      </c>
      <c r="S23" s="102" t="s">
        <v>96</v>
      </c>
      <c r="T23" s="103"/>
      <c r="U23" s="103"/>
      <c r="V23" s="78" t="s">
        <v>100</v>
      </c>
      <c r="W23" s="102" t="s">
        <v>96</v>
      </c>
      <c r="X23" s="104"/>
      <c r="Y23" s="105" t="s">
        <v>88</v>
      </c>
      <c r="Z23" s="105"/>
      <c r="AA23" s="106"/>
      <c r="AE23" s="75"/>
    </row>
    <row r="24" spans="1:31" ht="17" x14ac:dyDescent="0.2">
      <c r="A24" s="77">
        <v>2</v>
      </c>
      <c r="B24" s="88" t="s">
        <v>42</v>
      </c>
      <c r="C24" s="61">
        <f t="shared" ref="C24:C41" si="1">G24*0.5+K24*0.125+O24*0.125+S24*0.125+W24*0.125</f>
        <v>108.18678649502064</v>
      </c>
      <c r="D24" s="58">
        <v>60</v>
      </c>
      <c r="E24" s="58">
        <v>57.725000000000001</v>
      </c>
      <c r="F24" s="62">
        <f t="shared" ref="F24:F41" si="2">SUM(D24:E24)</f>
        <v>117.72499999999999</v>
      </c>
      <c r="G24" s="56">
        <f t="shared" ref="G24:G41" si="3">F24*X24</f>
        <v>114.37940247753218</v>
      </c>
      <c r="H24" s="58">
        <v>60</v>
      </c>
      <c r="I24" s="57">
        <v>45.052999999999997</v>
      </c>
      <c r="J24" s="54">
        <f t="shared" ref="J24:J41" si="4">SUM(H24:I24)</f>
        <v>105.053</v>
      </c>
      <c r="K24" s="61">
        <f t="shared" ref="K24:K41" si="5">J24*X24</f>
        <v>102.06752489676948</v>
      </c>
      <c r="L24" s="58">
        <v>60</v>
      </c>
      <c r="M24" s="57">
        <v>45.78</v>
      </c>
      <c r="N24" s="54">
        <f t="shared" ref="N24:N41" si="6">SUM(L24:M24)</f>
        <v>105.78</v>
      </c>
      <c r="O24" s="61">
        <f t="shared" ref="O24:O41" si="7">N24*X24</f>
        <v>102.77386446441584</v>
      </c>
      <c r="P24" s="58">
        <v>60</v>
      </c>
      <c r="Q24" s="57">
        <v>44.255000000000003</v>
      </c>
      <c r="R24" s="54">
        <f t="shared" ref="R24:R41" si="8">SUM(P24:Q24)</f>
        <v>104.255</v>
      </c>
      <c r="S24" s="56">
        <f t="shared" ref="S24:S41" si="9">R24*X24</f>
        <v>101.29220306048093</v>
      </c>
      <c r="T24" s="58">
        <v>60</v>
      </c>
      <c r="U24" s="57">
        <v>44.822000000000003</v>
      </c>
      <c r="V24" s="55">
        <f t="shared" ref="V24:V41" si="10">SUM(T24:U24)</f>
        <v>104.822</v>
      </c>
      <c r="W24" s="56">
        <f t="shared" ref="W24:W41" si="11">V24*X24</f>
        <v>101.84308962837018</v>
      </c>
      <c r="X24" s="107">
        <f>F57</f>
        <v>0.9715812484819043</v>
      </c>
      <c r="Y24" s="67"/>
      <c r="Z24" s="67"/>
      <c r="AA24" s="68"/>
      <c r="AE24" s="75"/>
    </row>
    <row r="25" spans="1:31" ht="15" customHeight="1" x14ac:dyDescent="0.2">
      <c r="A25" s="77">
        <v>3</v>
      </c>
      <c r="B25" s="88" t="s">
        <v>43</v>
      </c>
      <c r="C25" s="61">
        <f t="shared" si="1"/>
        <v>106.37648773378673</v>
      </c>
      <c r="D25" s="58">
        <v>60</v>
      </c>
      <c r="E25" s="58">
        <v>54.237000000000002</v>
      </c>
      <c r="F25" s="62">
        <f t="shared" si="2"/>
        <v>114.23699999999999</v>
      </c>
      <c r="G25" s="56">
        <f t="shared" si="3"/>
        <v>110.9905270828273</v>
      </c>
      <c r="H25" s="58">
        <v>60</v>
      </c>
      <c r="I25" s="57">
        <v>44.844000000000001</v>
      </c>
      <c r="J25" s="54">
        <f t="shared" si="4"/>
        <v>104.84399999999999</v>
      </c>
      <c r="K25" s="61">
        <f t="shared" si="5"/>
        <v>101.86446441583676</v>
      </c>
      <c r="L25" s="58">
        <v>60</v>
      </c>
      <c r="M25" s="57">
        <v>45.276000000000003</v>
      </c>
      <c r="N25" s="54">
        <f t="shared" si="6"/>
        <v>105.27600000000001</v>
      </c>
      <c r="O25" s="61">
        <f t="shared" si="7"/>
        <v>102.28418751518097</v>
      </c>
      <c r="P25" s="58">
        <v>60</v>
      </c>
      <c r="Q25" s="57">
        <v>43.97</v>
      </c>
      <c r="R25" s="54">
        <f t="shared" si="8"/>
        <v>103.97</v>
      </c>
      <c r="S25" s="56">
        <f t="shared" si="9"/>
        <v>101.01530240466359</v>
      </c>
      <c r="T25" s="58">
        <v>60</v>
      </c>
      <c r="U25" s="57">
        <v>44.866</v>
      </c>
      <c r="V25" s="55">
        <f t="shared" si="10"/>
        <v>104.866</v>
      </c>
      <c r="W25" s="56">
        <f t="shared" si="11"/>
        <v>101.88583920330338</v>
      </c>
      <c r="X25" s="107">
        <f>F57</f>
        <v>0.9715812484819043</v>
      </c>
      <c r="Y25" s="59"/>
      <c r="Z25" s="59"/>
      <c r="AA25" s="60"/>
      <c r="AE25" s="75"/>
    </row>
    <row r="26" spans="1:31" ht="17" x14ac:dyDescent="0.2">
      <c r="A26" s="77">
        <v>4</v>
      </c>
      <c r="B26" s="88" t="s">
        <v>44</v>
      </c>
      <c r="C26" s="61">
        <f t="shared" si="1"/>
        <v>107.43441826572749</v>
      </c>
      <c r="D26" s="58">
        <v>60</v>
      </c>
      <c r="E26" s="58">
        <v>55.523000000000003</v>
      </c>
      <c r="F26" s="62">
        <f t="shared" ref="F26:F32" si="12">SUM(D26:E26)</f>
        <v>115.523</v>
      </c>
      <c r="G26" s="56">
        <f t="shared" si="3"/>
        <v>112.23998056837503</v>
      </c>
      <c r="H26" s="58">
        <v>60</v>
      </c>
      <c r="I26" s="57">
        <v>45.706000000000003</v>
      </c>
      <c r="J26" s="54">
        <f t="shared" si="4"/>
        <v>105.706</v>
      </c>
      <c r="K26" s="61">
        <f t="shared" si="5"/>
        <v>102.70196745202819</v>
      </c>
      <c r="L26" s="58">
        <v>60</v>
      </c>
      <c r="M26" s="57">
        <v>45.713000000000001</v>
      </c>
      <c r="N26" s="54">
        <f t="shared" si="6"/>
        <v>105.71299999999999</v>
      </c>
      <c r="O26" s="61">
        <f t="shared" si="7"/>
        <v>102.70876852076755</v>
      </c>
      <c r="P26" s="58">
        <v>60</v>
      </c>
      <c r="Q26" s="57">
        <v>45.057000000000002</v>
      </c>
      <c r="R26" s="54">
        <f t="shared" si="8"/>
        <v>105.057</v>
      </c>
      <c r="S26" s="56">
        <f t="shared" si="9"/>
        <v>102.07141122176343</v>
      </c>
      <c r="T26" s="58">
        <v>60</v>
      </c>
      <c r="U26" s="57">
        <v>46.046999999999997</v>
      </c>
      <c r="V26" s="55">
        <f t="shared" si="10"/>
        <v>106.047</v>
      </c>
      <c r="W26" s="56">
        <f t="shared" si="11"/>
        <v>103.0332766577605</v>
      </c>
      <c r="X26" s="107">
        <f>F57</f>
        <v>0.9715812484819043</v>
      </c>
      <c r="Y26" s="59"/>
      <c r="Z26" s="59"/>
      <c r="AA26" s="60"/>
      <c r="AE26" s="75"/>
    </row>
    <row r="27" spans="1:31" ht="17" x14ac:dyDescent="0.2">
      <c r="A27" s="77">
        <v>5</v>
      </c>
      <c r="B27" s="88" t="s">
        <v>45</v>
      </c>
      <c r="C27" s="61">
        <f t="shared" si="1"/>
        <v>107.40089871265484</v>
      </c>
      <c r="D27" s="58">
        <v>60</v>
      </c>
      <c r="E27" s="58">
        <v>55.845999999999997</v>
      </c>
      <c r="F27" s="62">
        <f t="shared" si="12"/>
        <v>115.846</v>
      </c>
      <c r="G27" s="56">
        <f t="shared" si="3"/>
        <v>112.55380131163469</v>
      </c>
      <c r="H27" s="58">
        <v>60</v>
      </c>
      <c r="I27" s="57">
        <v>46.094999999999999</v>
      </c>
      <c r="J27" s="54">
        <f t="shared" si="4"/>
        <v>106.095</v>
      </c>
      <c r="K27" s="61">
        <f t="shared" si="5"/>
        <v>103.07991255768763</v>
      </c>
      <c r="L27" s="58">
        <v>60</v>
      </c>
      <c r="M27" s="57">
        <v>46.35</v>
      </c>
      <c r="N27" s="54">
        <f t="shared" si="6"/>
        <v>106.35</v>
      </c>
      <c r="O27" s="61">
        <f t="shared" si="7"/>
        <v>103.32766577605052</v>
      </c>
      <c r="P27" s="58">
        <v>60</v>
      </c>
      <c r="Q27" s="57">
        <v>44.097000000000001</v>
      </c>
      <c r="R27" s="54">
        <f t="shared" si="8"/>
        <v>104.09700000000001</v>
      </c>
      <c r="S27" s="56">
        <f t="shared" si="9"/>
        <v>101.1386932232208</v>
      </c>
      <c r="T27" s="58">
        <v>60</v>
      </c>
      <c r="U27" s="57">
        <v>44.412999999999997</v>
      </c>
      <c r="V27" s="55">
        <f t="shared" si="10"/>
        <v>104.413</v>
      </c>
      <c r="W27" s="56">
        <f t="shared" si="11"/>
        <v>101.44571289774107</v>
      </c>
      <c r="X27" s="107">
        <f>F57</f>
        <v>0.9715812484819043</v>
      </c>
      <c r="Y27" s="59"/>
      <c r="Z27" s="59"/>
      <c r="AA27" s="60"/>
      <c r="AE27" s="75"/>
    </row>
    <row r="28" spans="1:31" ht="17" x14ac:dyDescent="0.2">
      <c r="A28" s="77">
        <v>47</v>
      </c>
      <c r="B28" s="88" t="s">
        <v>46</v>
      </c>
      <c r="C28" s="61">
        <f t="shared" si="1"/>
        <v>109.66784066067524</v>
      </c>
      <c r="D28" s="58">
        <v>60</v>
      </c>
      <c r="E28" s="58">
        <v>58.552999999999997</v>
      </c>
      <c r="F28" s="62">
        <f t="shared" si="12"/>
        <v>118.553</v>
      </c>
      <c r="G28" s="56">
        <f t="shared" si="3"/>
        <v>115.18387175127519</v>
      </c>
      <c r="H28" s="58">
        <v>60</v>
      </c>
      <c r="I28" s="57">
        <v>47.106000000000002</v>
      </c>
      <c r="J28" s="54">
        <f t="shared" si="4"/>
        <v>107.10599999999999</v>
      </c>
      <c r="K28" s="61">
        <f t="shared" si="5"/>
        <v>104.06218119990284</v>
      </c>
      <c r="L28" s="58">
        <v>60</v>
      </c>
      <c r="M28" s="57">
        <v>47.216000000000001</v>
      </c>
      <c r="N28" s="54">
        <f t="shared" si="6"/>
        <v>107.21600000000001</v>
      </c>
      <c r="O28" s="61">
        <f t="shared" si="7"/>
        <v>104.16905513723586</v>
      </c>
      <c r="P28" s="58">
        <v>60</v>
      </c>
      <c r="Q28" s="57">
        <v>47.220999999999997</v>
      </c>
      <c r="R28" s="54">
        <f t="shared" si="8"/>
        <v>107.221</v>
      </c>
      <c r="S28" s="56">
        <f t="shared" si="9"/>
        <v>104.17391304347827</v>
      </c>
      <c r="T28" s="58">
        <v>60</v>
      </c>
      <c r="U28" s="57">
        <v>47.25</v>
      </c>
      <c r="V28" s="55">
        <f t="shared" si="10"/>
        <v>107.25</v>
      </c>
      <c r="W28" s="56">
        <f t="shared" si="11"/>
        <v>104.20208889968424</v>
      </c>
      <c r="X28" s="107">
        <f>F57</f>
        <v>0.9715812484819043</v>
      </c>
      <c r="Y28" s="67"/>
      <c r="Z28" s="67"/>
      <c r="AA28" s="68"/>
    </row>
    <row r="29" spans="1:31" ht="17" x14ac:dyDescent="0.2">
      <c r="A29" s="77">
        <v>55</v>
      </c>
      <c r="B29" s="88" t="s">
        <v>47</v>
      </c>
      <c r="C29" s="61">
        <f t="shared" si="1"/>
        <v>108.08355598736944</v>
      </c>
      <c r="D29" s="58">
        <v>60</v>
      </c>
      <c r="E29" s="58">
        <v>56.65</v>
      </c>
      <c r="F29" s="62">
        <f t="shared" si="12"/>
        <v>116.65</v>
      </c>
      <c r="G29" s="56">
        <f t="shared" si="3"/>
        <v>113.33495263541414</v>
      </c>
      <c r="H29" s="58">
        <v>60</v>
      </c>
      <c r="I29" s="58">
        <v>45.747999999999998</v>
      </c>
      <c r="J29" s="54">
        <f t="shared" si="4"/>
        <v>105.74799999999999</v>
      </c>
      <c r="K29" s="61">
        <f t="shared" si="5"/>
        <v>102.74277386446441</v>
      </c>
      <c r="L29" s="58">
        <v>60</v>
      </c>
      <c r="M29" s="57">
        <v>46.670999999999999</v>
      </c>
      <c r="N29" s="54">
        <f t="shared" si="6"/>
        <v>106.67099999999999</v>
      </c>
      <c r="O29" s="61">
        <f t="shared" si="7"/>
        <v>103.63954335681321</v>
      </c>
      <c r="P29" s="58">
        <v>60</v>
      </c>
      <c r="Q29" s="57">
        <v>45.457000000000001</v>
      </c>
      <c r="R29" s="54">
        <f t="shared" si="8"/>
        <v>105.45699999999999</v>
      </c>
      <c r="S29" s="56">
        <f t="shared" si="9"/>
        <v>102.46004372115618</v>
      </c>
      <c r="T29" s="58">
        <v>60</v>
      </c>
      <c r="U29" s="57">
        <v>45.484000000000002</v>
      </c>
      <c r="V29" s="55">
        <f t="shared" si="10"/>
        <v>105.48400000000001</v>
      </c>
      <c r="W29" s="56">
        <f t="shared" si="11"/>
        <v>102.4862764148652</v>
      </c>
      <c r="X29" s="107">
        <f>F57</f>
        <v>0.9715812484819043</v>
      </c>
      <c r="Y29" s="67"/>
      <c r="Z29" s="67"/>
      <c r="AA29" s="68"/>
      <c r="AE29" s="75"/>
    </row>
    <row r="30" spans="1:31" ht="17" x14ac:dyDescent="0.2">
      <c r="A30" s="77">
        <v>66</v>
      </c>
      <c r="B30" s="88" t="s">
        <v>48</v>
      </c>
      <c r="C30" s="61">
        <f t="shared" si="1"/>
        <v>107.31418508622784</v>
      </c>
      <c r="D30" s="58">
        <v>60</v>
      </c>
      <c r="E30" s="58">
        <v>55.847000000000001</v>
      </c>
      <c r="F30" s="62">
        <f t="shared" si="12"/>
        <v>115.84700000000001</v>
      </c>
      <c r="G30" s="56">
        <f t="shared" si="3"/>
        <v>112.55477289288318</v>
      </c>
      <c r="H30" s="58">
        <v>60</v>
      </c>
      <c r="I30" s="58">
        <v>45.32</v>
      </c>
      <c r="J30" s="54">
        <f t="shared" si="4"/>
        <v>105.32</v>
      </c>
      <c r="K30" s="61">
        <f t="shared" si="5"/>
        <v>102.32693709011416</v>
      </c>
      <c r="L30" s="58">
        <v>60</v>
      </c>
      <c r="M30" s="57">
        <v>45.820999999999998</v>
      </c>
      <c r="N30" s="54">
        <f t="shared" si="6"/>
        <v>105.821</v>
      </c>
      <c r="O30" s="61">
        <f t="shared" si="7"/>
        <v>102.8136992956036</v>
      </c>
      <c r="P30" s="58">
        <v>60</v>
      </c>
      <c r="Q30" s="57">
        <v>44.433</v>
      </c>
      <c r="R30" s="54">
        <f t="shared" si="8"/>
        <v>104.43299999999999</v>
      </c>
      <c r="S30" s="56">
        <f t="shared" si="9"/>
        <v>101.4651445227107</v>
      </c>
      <c r="T30" s="58">
        <v>60</v>
      </c>
      <c r="U30" s="57">
        <v>44.662999999999997</v>
      </c>
      <c r="V30" s="55">
        <f t="shared" si="10"/>
        <v>104.663</v>
      </c>
      <c r="W30" s="56">
        <f t="shared" si="11"/>
        <v>101.68860820986154</v>
      </c>
      <c r="X30" s="107">
        <f>F57</f>
        <v>0.9715812484819043</v>
      </c>
      <c r="Y30" s="67"/>
      <c r="Z30" s="67"/>
      <c r="AA30" s="68"/>
      <c r="AE30" s="75"/>
    </row>
    <row r="31" spans="1:31" ht="17" x14ac:dyDescent="0.2">
      <c r="A31" s="77">
        <v>88</v>
      </c>
      <c r="B31" s="88" t="s">
        <v>49</v>
      </c>
      <c r="C31" s="61">
        <f t="shared" si="1"/>
        <v>107.68302161768278</v>
      </c>
      <c r="D31" s="58">
        <v>60</v>
      </c>
      <c r="E31" s="58">
        <v>55.682000000000002</v>
      </c>
      <c r="F31" s="62">
        <f t="shared" si="12"/>
        <v>115.682</v>
      </c>
      <c r="G31" s="56">
        <f t="shared" si="3"/>
        <v>112.39446198688366</v>
      </c>
      <c r="H31" s="58">
        <v>60</v>
      </c>
      <c r="I31" s="58">
        <v>45.566000000000003</v>
      </c>
      <c r="J31" s="54">
        <f t="shared" si="4"/>
        <v>105.566</v>
      </c>
      <c r="K31" s="61">
        <f t="shared" si="5"/>
        <v>102.56594607724071</v>
      </c>
      <c r="L31" s="58">
        <v>60</v>
      </c>
      <c r="M31" s="57">
        <v>45.780999999999999</v>
      </c>
      <c r="N31" s="54">
        <f t="shared" si="6"/>
        <v>105.78100000000001</v>
      </c>
      <c r="O31" s="61">
        <f t="shared" si="7"/>
        <v>102.77483604566433</v>
      </c>
      <c r="P31" s="58">
        <v>60</v>
      </c>
      <c r="Q31" s="57">
        <v>46.076000000000001</v>
      </c>
      <c r="R31" s="54">
        <f t="shared" si="8"/>
        <v>106.07599999999999</v>
      </c>
      <c r="S31" s="56">
        <f t="shared" si="9"/>
        <v>103.06145251396647</v>
      </c>
      <c r="T31" s="58">
        <v>60</v>
      </c>
      <c r="U31" s="57">
        <v>46.511000000000003</v>
      </c>
      <c r="V31" s="55">
        <f t="shared" si="10"/>
        <v>106.511</v>
      </c>
      <c r="W31" s="56">
        <f t="shared" si="11"/>
        <v>103.4840903570561</v>
      </c>
      <c r="X31" s="107">
        <f>F57</f>
        <v>0.9715812484819043</v>
      </c>
      <c r="Y31" s="59"/>
      <c r="Z31" s="59"/>
      <c r="AA31" s="60"/>
      <c r="AB31" s="108"/>
      <c r="AC31" s="75"/>
      <c r="AD31" s="75"/>
      <c r="AE31" s="75"/>
    </row>
    <row r="32" spans="1:31" ht="17" x14ac:dyDescent="0.2">
      <c r="A32" s="77">
        <v>1</v>
      </c>
      <c r="B32" s="88" t="s">
        <v>50</v>
      </c>
      <c r="C32" s="61">
        <f t="shared" si="1"/>
        <v>107.44304104930774</v>
      </c>
      <c r="D32" s="58">
        <v>60</v>
      </c>
      <c r="E32" s="58">
        <v>56.067999999999998</v>
      </c>
      <c r="F32" s="62">
        <f t="shared" si="12"/>
        <v>116.068</v>
      </c>
      <c r="G32" s="56">
        <f t="shared" si="3"/>
        <v>112.76949234879767</v>
      </c>
      <c r="H32" s="58">
        <v>60</v>
      </c>
      <c r="I32" s="57">
        <v>45.475999999999999</v>
      </c>
      <c r="J32" s="54">
        <f t="shared" si="4"/>
        <v>105.476</v>
      </c>
      <c r="K32" s="61">
        <f t="shared" si="5"/>
        <v>102.47850376487733</v>
      </c>
      <c r="L32" s="58">
        <v>60</v>
      </c>
      <c r="M32" s="57">
        <v>46.027999999999999</v>
      </c>
      <c r="N32" s="54">
        <f t="shared" si="6"/>
        <v>106.02799999999999</v>
      </c>
      <c r="O32" s="61">
        <f t="shared" si="7"/>
        <v>103.01481661403935</v>
      </c>
      <c r="P32" s="58">
        <v>60</v>
      </c>
      <c r="Q32" s="57">
        <v>44.393000000000001</v>
      </c>
      <c r="R32" s="54">
        <f t="shared" si="8"/>
        <v>104.393</v>
      </c>
      <c r="S32" s="56">
        <f t="shared" si="9"/>
        <v>101.42628127277143</v>
      </c>
      <c r="T32" s="58">
        <v>60</v>
      </c>
      <c r="U32" s="57">
        <v>44.517000000000003</v>
      </c>
      <c r="V32" s="55">
        <f t="shared" si="10"/>
        <v>104.517</v>
      </c>
      <c r="W32" s="56">
        <f t="shared" si="11"/>
        <v>101.54675734758318</v>
      </c>
      <c r="X32" s="107">
        <f>F57</f>
        <v>0.9715812484819043</v>
      </c>
      <c r="Y32" s="59"/>
      <c r="Z32" s="59"/>
      <c r="AA32" s="60"/>
      <c r="AB32" s="108"/>
      <c r="AC32" s="75"/>
      <c r="AD32" s="75"/>
      <c r="AE32" s="75"/>
    </row>
    <row r="33" spans="1:33" ht="17" x14ac:dyDescent="0.2">
      <c r="A33" s="77">
        <v>8</v>
      </c>
      <c r="B33" s="88" t="s">
        <v>51</v>
      </c>
      <c r="C33" s="61">
        <f t="shared" si="1"/>
        <v>105.65812484819043</v>
      </c>
      <c r="D33" s="58">
        <v>60</v>
      </c>
      <c r="E33" s="58">
        <v>53.850999999999999</v>
      </c>
      <c r="F33" s="62">
        <f t="shared" si="2"/>
        <v>113.851</v>
      </c>
      <c r="G33" s="56">
        <f t="shared" si="3"/>
        <v>110.61549672091328</v>
      </c>
      <c r="H33" s="58">
        <v>60</v>
      </c>
      <c r="I33" s="57">
        <v>42.924999999999997</v>
      </c>
      <c r="J33" s="54">
        <f t="shared" si="4"/>
        <v>102.925</v>
      </c>
      <c r="K33" s="61">
        <f t="shared" si="5"/>
        <v>100</v>
      </c>
      <c r="L33" s="58">
        <v>60</v>
      </c>
      <c r="M33" s="57">
        <v>43.241</v>
      </c>
      <c r="N33" s="54">
        <f t="shared" si="6"/>
        <v>103.241</v>
      </c>
      <c r="O33" s="61">
        <f t="shared" si="7"/>
        <v>100.30701967452028</v>
      </c>
      <c r="P33" s="58">
        <v>60</v>
      </c>
      <c r="Q33" s="63">
        <v>43.892000000000003</v>
      </c>
      <c r="R33" s="64">
        <f t="shared" si="8"/>
        <v>103.892</v>
      </c>
      <c r="S33" s="65">
        <f t="shared" si="9"/>
        <v>100.93951906728199</v>
      </c>
      <c r="T33" s="58">
        <v>60</v>
      </c>
      <c r="U33" s="63">
        <v>44.527000000000001</v>
      </c>
      <c r="V33" s="66">
        <f t="shared" si="10"/>
        <v>104.527</v>
      </c>
      <c r="W33" s="65">
        <f t="shared" si="11"/>
        <v>101.55647316006801</v>
      </c>
      <c r="X33" s="107">
        <f>F57</f>
        <v>0.9715812484819043</v>
      </c>
      <c r="Y33" s="133" t="s">
        <v>116</v>
      </c>
      <c r="Z33" s="133"/>
      <c r="AA33" s="134"/>
      <c r="AB33" s="108"/>
      <c r="AC33" s="75"/>
      <c r="AD33" s="75"/>
      <c r="AE33" s="75"/>
    </row>
    <row r="34" spans="1:33" ht="17" x14ac:dyDescent="0.2">
      <c r="A34" s="77">
        <v>7</v>
      </c>
      <c r="B34" s="88" t="s">
        <v>52</v>
      </c>
      <c r="C34" s="61">
        <f t="shared" si="1"/>
        <v>106.44607724070924</v>
      </c>
      <c r="D34" s="58">
        <v>60</v>
      </c>
      <c r="E34" s="58">
        <v>54.491999999999997</v>
      </c>
      <c r="F34" s="62">
        <f t="shared" si="2"/>
        <v>114.49199999999999</v>
      </c>
      <c r="G34" s="56">
        <f t="shared" si="3"/>
        <v>111.23828030119017</v>
      </c>
      <c r="H34" s="58">
        <v>60</v>
      </c>
      <c r="I34" s="57">
        <v>44.774999999999999</v>
      </c>
      <c r="J34" s="54">
        <f t="shared" si="4"/>
        <v>104.77500000000001</v>
      </c>
      <c r="K34" s="61">
        <f t="shared" si="5"/>
        <v>101.79742530969153</v>
      </c>
      <c r="L34" s="58">
        <v>60</v>
      </c>
      <c r="M34" s="57">
        <v>45.162999999999997</v>
      </c>
      <c r="N34" s="54">
        <f t="shared" si="6"/>
        <v>105.163</v>
      </c>
      <c r="O34" s="61">
        <f t="shared" si="7"/>
        <v>102.1743988341025</v>
      </c>
      <c r="P34" s="58">
        <v>60</v>
      </c>
      <c r="Q34" s="57">
        <v>44.04</v>
      </c>
      <c r="R34" s="54">
        <f t="shared" si="8"/>
        <v>104.03999999999999</v>
      </c>
      <c r="S34" s="56">
        <f t="shared" si="9"/>
        <v>101.08331309205731</v>
      </c>
      <c r="T34" s="58">
        <v>60</v>
      </c>
      <c r="U34" s="57">
        <v>44.530999999999999</v>
      </c>
      <c r="V34" s="55">
        <f t="shared" si="10"/>
        <v>104.53100000000001</v>
      </c>
      <c r="W34" s="56">
        <f t="shared" si="11"/>
        <v>101.56035948506194</v>
      </c>
      <c r="X34" s="107">
        <f>F57</f>
        <v>0.9715812484819043</v>
      </c>
      <c r="Y34" s="59"/>
      <c r="Z34" s="59"/>
      <c r="AA34" s="60"/>
      <c r="AB34" s="109"/>
      <c r="AC34" s="108"/>
      <c r="AD34" s="108"/>
      <c r="AE34" s="75"/>
      <c r="AF34" s="75"/>
      <c r="AG34" s="75"/>
    </row>
    <row r="35" spans="1:33" ht="14" customHeight="1" x14ac:dyDescent="0.2">
      <c r="A35" s="77">
        <v>9</v>
      </c>
      <c r="B35" s="88" t="s">
        <v>53</v>
      </c>
      <c r="C35" s="61">
        <f t="shared" si="1"/>
        <v>107.10456643186785</v>
      </c>
      <c r="D35" s="58">
        <v>60</v>
      </c>
      <c r="E35" s="58">
        <v>55.74</v>
      </c>
      <c r="F35" s="62">
        <f t="shared" si="2"/>
        <v>115.74000000000001</v>
      </c>
      <c r="G35" s="56">
        <f t="shared" si="3"/>
        <v>112.45081369929561</v>
      </c>
      <c r="H35" s="58">
        <v>60</v>
      </c>
      <c r="I35" s="57">
        <v>45.189</v>
      </c>
      <c r="J35" s="54">
        <f t="shared" si="4"/>
        <v>105.18899999999999</v>
      </c>
      <c r="K35" s="61">
        <f t="shared" si="5"/>
        <v>102.19965994656303</v>
      </c>
      <c r="L35" s="58">
        <v>60</v>
      </c>
      <c r="M35" s="57">
        <v>45.331000000000003</v>
      </c>
      <c r="N35" s="54">
        <f t="shared" si="6"/>
        <v>105.331</v>
      </c>
      <c r="O35" s="61">
        <f t="shared" si="7"/>
        <v>102.33762448384746</v>
      </c>
      <c r="P35" s="58">
        <v>60</v>
      </c>
      <c r="Q35" s="57">
        <v>43.892000000000003</v>
      </c>
      <c r="R35" s="54">
        <f t="shared" si="8"/>
        <v>103.892</v>
      </c>
      <c r="S35" s="56">
        <f t="shared" si="9"/>
        <v>100.93951906728199</v>
      </c>
      <c r="T35" s="58">
        <v>60</v>
      </c>
      <c r="U35" s="57">
        <v>44.527000000000001</v>
      </c>
      <c r="V35" s="55">
        <f t="shared" si="10"/>
        <v>104.527</v>
      </c>
      <c r="W35" s="56">
        <f t="shared" si="11"/>
        <v>101.55647316006801</v>
      </c>
      <c r="X35" s="107">
        <f>F57</f>
        <v>0.9715812484819043</v>
      </c>
      <c r="Y35" s="59"/>
      <c r="Z35" s="59"/>
      <c r="AA35" s="60"/>
      <c r="AB35" s="109"/>
      <c r="AC35" s="108"/>
      <c r="AD35" s="108"/>
      <c r="AE35" s="75"/>
      <c r="AF35" s="75"/>
      <c r="AG35" s="75"/>
    </row>
    <row r="36" spans="1:33" ht="17" x14ac:dyDescent="0.2">
      <c r="A36" s="77">
        <v>98</v>
      </c>
      <c r="B36" s="88" t="s">
        <v>55</v>
      </c>
      <c r="C36" s="61">
        <f t="shared" si="1"/>
        <v>106.1863007043964</v>
      </c>
      <c r="D36" s="58">
        <v>60</v>
      </c>
      <c r="E36" s="58">
        <v>54.677</v>
      </c>
      <c r="F36" s="62">
        <f t="shared" si="2"/>
        <v>114.67699999999999</v>
      </c>
      <c r="G36" s="56">
        <f t="shared" si="3"/>
        <v>111.41802283215934</v>
      </c>
      <c r="H36" s="58">
        <v>60</v>
      </c>
      <c r="I36" s="57">
        <v>43.887</v>
      </c>
      <c r="J36" s="54">
        <f t="shared" si="4"/>
        <v>103.887</v>
      </c>
      <c r="K36" s="61">
        <f t="shared" si="5"/>
        <v>100.9346611610396</v>
      </c>
      <c r="L36" s="58">
        <v>60</v>
      </c>
      <c r="M36" s="57">
        <v>43.936999999999998</v>
      </c>
      <c r="N36" s="54">
        <f t="shared" si="6"/>
        <v>103.937</v>
      </c>
      <c r="O36" s="61">
        <f t="shared" si="7"/>
        <v>100.98324022346368</v>
      </c>
      <c r="P36" s="58">
        <v>60</v>
      </c>
      <c r="Q36" s="57">
        <v>43.872999999999998</v>
      </c>
      <c r="R36" s="54">
        <f t="shared" si="8"/>
        <v>103.87299999999999</v>
      </c>
      <c r="S36" s="56">
        <f t="shared" si="9"/>
        <v>100.92105902356083</v>
      </c>
      <c r="T36" s="58">
        <v>60</v>
      </c>
      <c r="U36" s="57">
        <v>43.933</v>
      </c>
      <c r="V36" s="55">
        <f t="shared" si="10"/>
        <v>103.93299999999999</v>
      </c>
      <c r="W36" s="56">
        <f t="shared" si="11"/>
        <v>100.97935389846975</v>
      </c>
      <c r="X36" s="107">
        <f>F57</f>
        <v>0.9715812484819043</v>
      </c>
      <c r="Y36" s="59"/>
      <c r="Z36" s="59"/>
      <c r="AA36" s="60"/>
    </row>
    <row r="37" spans="1:33" ht="17" x14ac:dyDescent="0.2">
      <c r="A37" s="77">
        <v>99</v>
      </c>
      <c r="B37" s="88" t="s">
        <v>56</v>
      </c>
      <c r="C37" s="61">
        <f t="shared" si="1"/>
        <v>107.04748603351956</v>
      </c>
      <c r="D37" s="58">
        <v>60</v>
      </c>
      <c r="E37" s="58">
        <v>55.594999999999999</v>
      </c>
      <c r="F37" s="62">
        <f t="shared" si="2"/>
        <v>115.595</v>
      </c>
      <c r="G37" s="56">
        <f t="shared" si="3"/>
        <v>112.30993441826573</v>
      </c>
      <c r="H37" s="58">
        <v>60</v>
      </c>
      <c r="I37" s="57">
        <v>44.756999999999998</v>
      </c>
      <c r="J37" s="54">
        <f t="shared" si="4"/>
        <v>104.75700000000001</v>
      </c>
      <c r="K37" s="61">
        <f t="shared" si="5"/>
        <v>101.77993684721885</v>
      </c>
      <c r="L37" s="58">
        <v>60</v>
      </c>
      <c r="M37" s="57">
        <v>45.680999999999997</v>
      </c>
      <c r="N37" s="54">
        <f t="shared" si="6"/>
        <v>105.681</v>
      </c>
      <c r="O37" s="61">
        <f t="shared" si="7"/>
        <v>102.67767792081612</v>
      </c>
      <c r="P37" s="58">
        <v>60</v>
      </c>
      <c r="Q37" s="57">
        <v>44.204999999999998</v>
      </c>
      <c r="R37" s="54">
        <f t="shared" si="8"/>
        <v>104.205</v>
      </c>
      <c r="S37" s="56">
        <f t="shared" si="9"/>
        <v>101.24362399805683</v>
      </c>
      <c r="T37" s="58">
        <v>60</v>
      </c>
      <c r="U37" s="57">
        <v>44.405999999999999</v>
      </c>
      <c r="V37" s="55">
        <f t="shared" si="10"/>
        <v>104.40600000000001</v>
      </c>
      <c r="W37" s="56">
        <f t="shared" si="11"/>
        <v>101.43891182900171</v>
      </c>
      <c r="X37" s="107">
        <f>F57</f>
        <v>0.9715812484819043</v>
      </c>
      <c r="Y37" s="67"/>
      <c r="Z37" s="67"/>
      <c r="AA37" s="68"/>
    </row>
    <row r="38" spans="1:33" ht="17" x14ac:dyDescent="0.2">
      <c r="A38" s="77">
        <v>97</v>
      </c>
      <c r="B38" s="88" t="s">
        <v>57</v>
      </c>
      <c r="C38" s="61">
        <f t="shared" si="1"/>
        <v>106.51056594607724</v>
      </c>
      <c r="D38" s="58">
        <v>60</v>
      </c>
      <c r="E38" s="58">
        <v>54.366</v>
      </c>
      <c r="F38" s="62">
        <f t="shared" si="2"/>
        <v>114.366</v>
      </c>
      <c r="G38" s="56">
        <f t="shared" si="3"/>
        <v>111.11586106388147</v>
      </c>
      <c r="H38" s="58">
        <v>60</v>
      </c>
      <c r="I38" s="57">
        <v>45.58</v>
      </c>
      <c r="J38" s="54">
        <f t="shared" si="4"/>
        <v>105.58</v>
      </c>
      <c r="K38" s="61">
        <f t="shared" si="5"/>
        <v>102.57954821471945</v>
      </c>
      <c r="L38" s="58">
        <v>60</v>
      </c>
      <c r="M38" s="57">
        <v>45.71</v>
      </c>
      <c r="N38" s="54">
        <f t="shared" si="6"/>
        <v>105.71000000000001</v>
      </c>
      <c r="O38" s="61">
        <f t="shared" si="7"/>
        <v>102.70585377702211</v>
      </c>
      <c r="P38" s="58">
        <v>60</v>
      </c>
      <c r="Q38" s="57">
        <v>44.093000000000004</v>
      </c>
      <c r="R38" s="54">
        <f t="shared" si="8"/>
        <v>104.093</v>
      </c>
      <c r="S38" s="56">
        <f t="shared" si="9"/>
        <v>101.13480689822687</v>
      </c>
      <c r="T38" s="58">
        <v>60</v>
      </c>
      <c r="U38" s="57">
        <v>44.161000000000001</v>
      </c>
      <c r="V38" s="55">
        <f t="shared" si="10"/>
        <v>104.161</v>
      </c>
      <c r="W38" s="56">
        <f t="shared" si="11"/>
        <v>101.20087442312364</v>
      </c>
      <c r="X38" s="107">
        <f>F57</f>
        <v>0.9715812484819043</v>
      </c>
      <c r="Y38" s="59"/>
      <c r="Z38" s="59"/>
      <c r="AA38" s="60"/>
    </row>
    <row r="39" spans="1:33" ht="17" x14ac:dyDescent="0.2">
      <c r="A39" s="77">
        <v>11</v>
      </c>
      <c r="B39" s="88" t="s">
        <v>62</v>
      </c>
      <c r="C39" s="61">
        <f t="shared" si="1"/>
        <v>108.35997085256254</v>
      </c>
      <c r="D39" s="58">
        <v>60</v>
      </c>
      <c r="E39" s="58">
        <v>56.56</v>
      </c>
      <c r="F39" s="62">
        <f t="shared" si="2"/>
        <v>116.56</v>
      </c>
      <c r="G39" s="56">
        <f t="shared" si="3"/>
        <v>113.24751032305076</v>
      </c>
      <c r="H39" s="58">
        <v>60</v>
      </c>
      <c r="I39" s="58">
        <v>47.098999999999997</v>
      </c>
      <c r="J39" s="54">
        <f t="shared" si="4"/>
        <v>107.09899999999999</v>
      </c>
      <c r="K39" s="61">
        <f t="shared" si="5"/>
        <v>104.05538013116346</v>
      </c>
      <c r="L39" s="58">
        <v>60</v>
      </c>
      <c r="M39" s="57">
        <v>47.186</v>
      </c>
      <c r="N39" s="54">
        <f t="shared" si="6"/>
        <v>107.18600000000001</v>
      </c>
      <c r="O39" s="61">
        <f t="shared" si="7"/>
        <v>104.1399076997814</v>
      </c>
      <c r="P39" s="58">
        <v>60</v>
      </c>
      <c r="Q39" s="57">
        <v>45.779000000000003</v>
      </c>
      <c r="R39" s="54">
        <f t="shared" si="8"/>
        <v>105.779</v>
      </c>
      <c r="S39" s="56">
        <f t="shared" si="9"/>
        <v>102.77289288316736</v>
      </c>
      <c r="T39" s="58">
        <v>60</v>
      </c>
      <c r="U39" s="57">
        <v>45.932000000000002</v>
      </c>
      <c r="V39" s="55">
        <f t="shared" si="10"/>
        <v>105.932</v>
      </c>
      <c r="W39" s="56">
        <f t="shared" si="11"/>
        <v>102.92154481418508</v>
      </c>
      <c r="X39" s="107">
        <f>F57</f>
        <v>0.9715812484819043</v>
      </c>
      <c r="Y39" s="59"/>
      <c r="Z39" s="59"/>
      <c r="AA39" s="60"/>
      <c r="AE39" s="75"/>
    </row>
    <row r="40" spans="1:33" ht="17" x14ac:dyDescent="0.2">
      <c r="A40" s="77">
        <v>22</v>
      </c>
      <c r="B40" s="88" t="s">
        <v>63</v>
      </c>
      <c r="C40" s="61">
        <f t="shared" ref="C40" si="13">G40*0.5+K40*0.125+O40*0.125+S40*0.125+W40*0.125</f>
        <v>107.48955550157881</v>
      </c>
      <c r="D40" s="58">
        <v>60</v>
      </c>
      <c r="E40" s="58">
        <v>56.652000000000001</v>
      </c>
      <c r="F40" s="62">
        <f t="shared" ref="F40" si="14">SUM(D40:E40)</f>
        <v>116.652</v>
      </c>
      <c r="G40" s="56">
        <f t="shared" ref="G40" si="15">F40*X40</f>
        <v>113.3368957979111</v>
      </c>
      <c r="H40" s="58">
        <v>60</v>
      </c>
      <c r="I40" s="58">
        <v>44.343000000000004</v>
      </c>
      <c r="J40" s="54">
        <f t="shared" ref="J40" si="16">SUM(H40:I40)</f>
        <v>104.343</v>
      </c>
      <c r="K40" s="61">
        <f t="shared" ref="K40" si="17">J40*X40</f>
        <v>101.37770221034734</v>
      </c>
      <c r="L40" s="58">
        <v>60</v>
      </c>
      <c r="M40" s="57">
        <v>46.518000000000001</v>
      </c>
      <c r="N40" s="54">
        <f t="shared" ref="N40" si="18">SUM(L40:M40)</f>
        <v>106.518</v>
      </c>
      <c r="O40" s="61">
        <f t="shared" ref="O40" si="19">N40*X40</f>
        <v>103.49089142579548</v>
      </c>
      <c r="P40" s="58">
        <v>60</v>
      </c>
      <c r="Q40" s="57">
        <v>43.68</v>
      </c>
      <c r="R40" s="54">
        <f t="shared" ref="R40" si="20">SUM(P40:Q40)</f>
        <v>103.68</v>
      </c>
      <c r="S40" s="56">
        <f t="shared" ref="S40" si="21">R40*X40</f>
        <v>100.73354384260385</v>
      </c>
      <c r="T40" s="58">
        <v>60</v>
      </c>
      <c r="U40" s="57">
        <v>43.92</v>
      </c>
      <c r="V40" s="55">
        <f t="shared" ref="V40" si="22">SUM(T40:U40)</f>
        <v>103.92</v>
      </c>
      <c r="W40" s="56">
        <f t="shared" ref="W40" si="23">V40*X40</f>
        <v>100.96672334223949</v>
      </c>
      <c r="X40" s="107">
        <f>F57</f>
        <v>0.9715812484819043</v>
      </c>
      <c r="Y40" s="67"/>
      <c r="Z40" s="67"/>
      <c r="AA40" s="68"/>
      <c r="AB40" s="108"/>
      <c r="AC40" s="75"/>
      <c r="AD40" s="75"/>
      <c r="AE40" s="75"/>
    </row>
    <row r="41" spans="1:33" ht="18" thickBot="1" x14ac:dyDescent="0.25">
      <c r="A41" s="92">
        <v>26</v>
      </c>
      <c r="B41" s="110" t="s">
        <v>64</v>
      </c>
      <c r="C41" s="111">
        <f t="shared" si="1"/>
        <v>109.05975224678163</v>
      </c>
      <c r="D41" s="71">
        <v>60</v>
      </c>
      <c r="E41" s="71">
        <v>57.768999999999998</v>
      </c>
      <c r="F41" s="112">
        <f t="shared" si="2"/>
        <v>117.76900000000001</v>
      </c>
      <c r="G41" s="113">
        <f t="shared" si="3"/>
        <v>114.42215205246539</v>
      </c>
      <c r="H41" s="71">
        <v>60</v>
      </c>
      <c r="I41" s="114">
        <v>46.283999999999999</v>
      </c>
      <c r="J41" s="69">
        <f t="shared" si="4"/>
        <v>106.28399999999999</v>
      </c>
      <c r="K41" s="111">
        <f t="shared" si="5"/>
        <v>103.26354141365071</v>
      </c>
      <c r="L41" s="71">
        <v>60</v>
      </c>
      <c r="M41" s="114">
        <v>46.405000000000001</v>
      </c>
      <c r="N41" s="69">
        <f t="shared" si="6"/>
        <v>106.405</v>
      </c>
      <c r="O41" s="111">
        <f t="shared" si="7"/>
        <v>103.38110274471703</v>
      </c>
      <c r="P41" s="71">
        <v>60</v>
      </c>
      <c r="Q41" s="114">
        <v>46.829000000000001</v>
      </c>
      <c r="R41" s="69">
        <f t="shared" si="8"/>
        <v>106.82900000000001</v>
      </c>
      <c r="S41" s="113">
        <f t="shared" si="9"/>
        <v>103.79305319407337</v>
      </c>
      <c r="T41" s="71">
        <v>60</v>
      </c>
      <c r="U41" s="114">
        <v>47.404000000000003</v>
      </c>
      <c r="V41" s="70">
        <f t="shared" si="10"/>
        <v>107.404</v>
      </c>
      <c r="W41" s="113">
        <f t="shared" si="11"/>
        <v>104.35171241195044</v>
      </c>
      <c r="X41" s="115">
        <f>F57</f>
        <v>0.9715812484819043</v>
      </c>
      <c r="Y41" s="116"/>
      <c r="Z41" s="116"/>
      <c r="AA41" s="117"/>
    </row>
    <row r="42" spans="1:33" ht="16" thickBot="1" x14ac:dyDescent="0.25">
      <c r="A42" s="75"/>
      <c r="D42" s="76"/>
      <c r="E42" s="76"/>
      <c r="F42" s="76"/>
      <c r="V42" s="75"/>
      <c r="W42" s="75"/>
      <c r="X42" s="75"/>
      <c r="Y42" s="75"/>
      <c r="Z42" s="75"/>
    </row>
    <row r="43" spans="1:33" ht="28" customHeight="1" x14ac:dyDescent="0.2">
      <c r="A43" s="72" t="s">
        <v>115</v>
      </c>
      <c r="B43" s="73"/>
      <c r="C43" s="74"/>
      <c r="F43" s="76"/>
    </row>
    <row r="44" spans="1:33" ht="17" x14ac:dyDescent="0.2">
      <c r="A44" s="77" t="s">
        <v>101</v>
      </c>
      <c r="B44" s="88" t="s">
        <v>51</v>
      </c>
      <c r="C44" s="118">
        <v>105.7</v>
      </c>
      <c r="D44" s="119"/>
      <c r="E44" s="76"/>
      <c r="F44" s="75"/>
      <c r="G44" s="120"/>
      <c r="H44" s="120"/>
      <c r="I44" s="75"/>
    </row>
    <row r="45" spans="1:33" ht="17" x14ac:dyDescent="0.2">
      <c r="A45" s="77" t="s">
        <v>102</v>
      </c>
      <c r="B45" s="88" t="s">
        <v>55</v>
      </c>
      <c r="C45" s="118">
        <v>106.2</v>
      </c>
      <c r="D45" s="119"/>
      <c r="E45" s="76"/>
      <c r="F45" s="119"/>
      <c r="G45" s="121"/>
      <c r="H45" s="122"/>
      <c r="I45" s="75"/>
    </row>
    <row r="46" spans="1:33" ht="17" x14ac:dyDescent="0.2">
      <c r="A46" s="77" t="s">
        <v>103</v>
      </c>
      <c r="B46" s="88" t="s">
        <v>43</v>
      </c>
      <c r="C46" s="123">
        <v>106.4</v>
      </c>
      <c r="D46" s="119"/>
      <c r="E46" s="76"/>
      <c r="F46" s="76"/>
    </row>
    <row r="47" spans="1:33" ht="17" x14ac:dyDescent="0.2">
      <c r="A47" s="77" t="s">
        <v>104</v>
      </c>
      <c r="B47" s="88" t="s">
        <v>52</v>
      </c>
      <c r="C47" s="123">
        <v>106.4</v>
      </c>
      <c r="D47" s="121"/>
      <c r="E47" s="76"/>
      <c r="F47" s="76"/>
    </row>
    <row r="48" spans="1:33" ht="17" x14ac:dyDescent="0.2">
      <c r="A48" s="77" t="s">
        <v>105</v>
      </c>
      <c r="B48" s="88" t="s">
        <v>57</v>
      </c>
      <c r="C48" s="123">
        <v>106.5</v>
      </c>
      <c r="D48" s="121"/>
      <c r="E48" s="76"/>
      <c r="F48" s="76"/>
    </row>
    <row r="49" spans="1:8" ht="17" x14ac:dyDescent="0.2">
      <c r="A49" s="77" t="s">
        <v>106</v>
      </c>
      <c r="B49" s="88" t="s">
        <v>56</v>
      </c>
      <c r="C49" s="123">
        <v>107</v>
      </c>
      <c r="D49" s="121"/>
      <c r="E49" s="76"/>
      <c r="F49" s="76"/>
    </row>
    <row r="50" spans="1:8" ht="17" x14ac:dyDescent="0.2">
      <c r="A50" s="77" t="s">
        <v>107</v>
      </c>
      <c r="B50" s="88" t="s">
        <v>53</v>
      </c>
      <c r="C50" s="123">
        <v>107.1</v>
      </c>
      <c r="D50" s="121"/>
      <c r="E50" s="76"/>
      <c r="F50" s="76"/>
    </row>
    <row r="51" spans="1:8" ht="17" x14ac:dyDescent="0.2">
      <c r="A51" s="77" t="s">
        <v>108</v>
      </c>
      <c r="B51" s="88" t="s">
        <v>48</v>
      </c>
      <c r="C51" s="123">
        <v>107.3</v>
      </c>
      <c r="D51" s="121"/>
      <c r="E51" s="76"/>
      <c r="F51" s="76"/>
    </row>
    <row r="52" spans="1:8" ht="17" x14ac:dyDescent="0.2">
      <c r="A52" s="77" t="s">
        <v>109</v>
      </c>
      <c r="B52" s="88" t="s">
        <v>44</v>
      </c>
      <c r="C52" s="123">
        <v>107.4</v>
      </c>
      <c r="D52" s="121"/>
      <c r="E52" s="76"/>
      <c r="F52" s="76"/>
    </row>
    <row r="53" spans="1:8" ht="17" x14ac:dyDescent="0.2">
      <c r="A53" s="77" t="s">
        <v>110</v>
      </c>
      <c r="B53" s="88" t="s">
        <v>45</v>
      </c>
      <c r="C53" s="118">
        <v>107.4</v>
      </c>
      <c r="D53" s="121"/>
      <c r="E53" s="76"/>
      <c r="F53" s="76"/>
    </row>
    <row r="54" spans="1:8" ht="18" thickBot="1" x14ac:dyDescent="0.25">
      <c r="A54" s="124"/>
      <c r="B54" s="93" t="s">
        <v>111</v>
      </c>
      <c r="C54" s="125">
        <f>AVERAGE(C44:C53)</f>
        <v>106.74000000000001</v>
      </c>
      <c r="D54" s="121"/>
      <c r="E54" s="76"/>
      <c r="F54" s="76"/>
    </row>
    <row r="56" spans="1:8" ht="17" x14ac:dyDescent="0.2">
      <c r="A56" s="126" t="s">
        <v>80</v>
      </c>
      <c r="B56" s="73" t="s">
        <v>112</v>
      </c>
      <c r="C56" s="73"/>
      <c r="D56" s="127"/>
      <c r="E56" s="128"/>
      <c r="F56" s="129" t="s">
        <v>113</v>
      </c>
      <c r="G56" s="75"/>
      <c r="H56" s="75"/>
    </row>
    <row r="57" spans="1:8" ht="16" customHeight="1" thickBot="1" x14ac:dyDescent="0.25">
      <c r="A57" s="130" t="s">
        <v>41</v>
      </c>
      <c r="B57" s="97">
        <v>100</v>
      </c>
      <c r="C57" s="95">
        <v>102.925</v>
      </c>
      <c r="D57" s="97"/>
      <c r="E57" s="131"/>
      <c r="F57" s="132">
        <f>B57/C57</f>
        <v>0.9715812484819043</v>
      </c>
      <c r="G57" s="75"/>
      <c r="H57" s="75"/>
    </row>
  </sheetData>
  <mergeCells count="43">
    <mergeCell ref="Y41:AA41"/>
    <mergeCell ref="A43:C43"/>
    <mergeCell ref="G44:H44"/>
    <mergeCell ref="B56:C56"/>
    <mergeCell ref="Y40:AA40"/>
    <mergeCell ref="Y36:AA36"/>
    <mergeCell ref="Y37:AA37"/>
    <mergeCell ref="Y38:AA38"/>
    <mergeCell ref="Y39:AA39"/>
    <mergeCell ref="Y30:AA30"/>
    <mergeCell ref="Y31:AA31"/>
    <mergeCell ref="Y32:AA32"/>
    <mergeCell ref="Y33:AA33"/>
    <mergeCell ref="Y34:AA34"/>
    <mergeCell ref="Y35:AA35"/>
    <mergeCell ref="Y24:AA24"/>
    <mergeCell ref="Y25:AA25"/>
    <mergeCell ref="Y26:AA26"/>
    <mergeCell ref="Y27:AA27"/>
    <mergeCell ref="Y28:AA28"/>
    <mergeCell ref="Y29:AA29"/>
    <mergeCell ref="S19:V19"/>
    <mergeCell ref="S20:V20"/>
    <mergeCell ref="A22:AA22"/>
    <mergeCell ref="Y23:AA23"/>
    <mergeCell ref="S13:V13"/>
    <mergeCell ref="S14:V14"/>
    <mergeCell ref="S15:V15"/>
    <mergeCell ref="S16:V16"/>
    <mergeCell ref="S17:V17"/>
    <mergeCell ref="S18:V18"/>
    <mergeCell ref="S7:V7"/>
    <mergeCell ref="S8:V8"/>
    <mergeCell ref="S9:V9"/>
    <mergeCell ref="S10:V10"/>
    <mergeCell ref="S11:V11"/>
    <mergeCell ref="S12:V12"/>
    <mergeCell ref="A1:V1"/>
    <mergeCell ref="S2:V2"/>
    <mergeCell ref="S3:V3"/>
    <mergeCell ref="S4:V4"/>
    <mergeCell ref="S5:V5"/>
    <mergeCell ref="S6:V6"/>
  </mergeCells>
  <phoneticPr fontId="1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平衡影响值</vt:lpstr>
      <vt:lpstr>R1-珠海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用户</cp:lastModifiedBy>
  <dcterms:created xsi:type="dcterms:W3CDTF">2006-09-16T00:00:00Z</dcterms:created>
  <dcterms:modified xsi:type="dcterms:W3CDTF">2017-05-21T01:48:53Z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